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управление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GoBack" localSheetId="0">управление!$X$228</definedName>
  </definedNames>
  <calcPr calcId="124519"/>
</workbook>
</file>

<file path=xl/calcChain.xml><?xml version="1.0" encoding="utf-8"?>
<calcChain xmlns="http://schemas.openxmlformats.org/spreadsheetml/2006/main">
  <c r="M142" i="1"/>
  <c r="M185" l="1"/>
  <c r="M184"/>
  <c r="M183"/>
  <c r="M182"/>
  <c r="M181"/>
  <c r="M180"/>
  <c r="L185"/>
  <c r="L184"/>
  <c r="L183"/>
  <c r="L182"/>
  <c r="L181"/>
  <c r="L180"/>
  <c r="K185"/>
  <c r="K184"/>
  <c r="K183"/>
  <c r="K182"/>
  <c r="K181"/>
  <c r="K180"/>
  <c r="J185"/>
  <c r="J184"/>
  <c r="J183"/>
  <c r="J182"/>
  <c r="J181"/>
  <c r="J180"/>
  <c r="I185"/>
  <c r="I184"/>
  <c r="I183"/>
  <c r="I182"/>
  <c r="I181"/>
  <c r="I180"/>
  <c r="H185"/>
  <c r="H184"/>
  <c r="H183"/>
  <c r="H182"/>
  <c r="H181"/>
  <c r="H180"/>
  <c r="G183"/>
  <c r="M179"/>
  <c r="L179"/>
  <c r="K179"/>
  <c r="J179"/>
  <c r="I179"/>
  <c r="H179"/>
  <c r="E185"/>
  <c r="E184"/>
  <c r="E183"/>
  <c r="E182"/>
  <c r="E181"/>
  <c r="E180"/>
  <c r="E179"/>
  <c r="M178"/>
  <c r="M177"/>
  <c r="M176"/>
  <c r="M175"/>
  <c r="M174"/>
  <c r="M173"/>
  <c r="M172"/>
  <c r="M171"/>
  <c r="M170"/>
  <c r="L178"/>
  <c r="L177"/>
  <c r="L176"/>
  <c r="L175"/>
  <c r="L174"/>
  <c r="L173"/>
  <c r="L172"/>
  <c r="L171"/>
  <c r="L170"/>
  <c r="K178"/>
  <c r="K177"/>
  <c r="K176"/>
  <c r="K175"/>
  <c r="K174"/>
  <c r="K173"/>
  <c r="K172"/>
  <c r="K171"/>
  <c r="K170"/>
  <c r="J178"/>
  <c r="J177"/>
  <c r="J176"/>
  <c r="J175"/>
  <c r="J174"/>
  <c r="J173"/>
  <c r="J172"/>
  <c r="J171"/>
  <c r="J170"/>
  <c r="I178"/>
  <c r="I177"/>
  <c r="I176"/>
  <c r="I175"/>
  <c r="I174"/>
  <c r="I173"/>
  <c r="I172"/>
  <c r="I171"/>
  <c r="I170"/>
  <c r="H178"/>
  <c r="H177"/>
  <c r="H176"/>
  <c r="H175"/>
  <c r="H174"/>
  <c r="H173"/>
  <c r="H172"/>
  <c r="H171"/>
  <c r="H170"/>
  <c r="G178"/>
  <c r="G177"/>
  <c r="G176"/>
  <c r="G175"/>
  <c r="G174"/>
  <c r="G173"/>
  <c r="G172"/>
  <c r="G171"/>
  <c r="G170"/>
  <c r="F178"/>
  <c r="F177"/>
  <c r="F176"/>
  <c r="F175"/>
  <c r="F174"/>
  <c r="F173"/>
  <c r="F172"/>
  <c r="F171"/>
  <c r="F170"/>
  <c r="E178"/>
  <c r="E177"/>
  <c r="E176"/>
  <c r="E175"/>
  <c r="E174"/>
  <c r="E173"/>
  <c r="E172"/>
  <c r="E171"/>
  <c r="D185"/>
  <c r="D184"/>
  <c r="D183"/>
  <c r="D182"/>
  <c r="G185" l="1"/>
  <c r="F185"/>
  <c r="G184"/>
  <c r="F184"/>
  <c r="F183"/>
  <c r="G182"/>
  <c r="F182"/>
  <c r="G181"/>
  <c r="F181"/>
  <c r="G180"/>
  <c r="F180"/>
  <c r="G179"/>
  <c r="F179"/>
  <c r="N185" l="1"/>
  <c r="K167"/>
  <c r="J167"/>
  <c r="H167"/>
  <c r="G167"/>
  <c r="F167"/>
  <c r="I167"/>
  <c r="E167"/>
  <c r="K165"/>
  <c r="J165"/>
  <c r="H165"/>
  <c r="G165"/>
  <c r="F165"/>
  <c r="I165"/>
  <c r="E165"/>
  <c r="E170"/>
  <c r="K168"/>
  <c r="J168"/>
  <c r="H168"/>
  <c r="G168"/>
  <c r="F168"/>
  <c r="I168"/>
  <c r="E168"/>
  <c r="K166"/>
  <c r="J166"/>
  <c r="H166"/>
  <c r="G166"/>
  <c r="F166"/>
  <c r="I166"/>
  <c r="E166"/>
  <c r="K164"/>
  <c r="I164"/>
  <c r="G164"/>
  <c r="J164"/>
  <c r="E164"/>
  <c r="F164"/>
  <c r="H164"/>
  <c r="I169" l="1"/>
  <c r="H169"/>
  <c r="E169"/>
  <c r="G169"/>
  <c r="J169"/>
  <c r="F169"/>
  <c r="K169"/>
  <c r="M132" l="1"/>
  <c r="L132"/>
  <c r="K132"/>
  <c r="J132"/>
  <c r="I132"/>
  <c r="H132"/>
  <c r="G132"/>
  <c r="F132"/>
  <c r="E132"/>
  <c r="D132"/>
  <c r="M131"/>
  <c r="L131"/>
  <c r="K131"/>
  <c r="J131"/>
  <c r="I131"/>
  <c r="H131"/>
  <c r="G131"/>
  <c r="F131"/>
  <c r="E131"/>
  <c r="D131"/>
  <c r="M130"/>
  <c r="L130"/>
  <c r="K130"/>
  <c r="J130"/>
  <c r="I130"/>
  <c r="H130"/>
  <c r="G130"/>
  <c r="F130"/>
  <c r="E130"/>
  <c r="D130"/>
  <c r="M129"/>
  <c r="L129"/>
  <c r="K129"/>
  <c r="J129"/>
  <c r="I129"/>
  <c r="G129"/>
  <c r="H129"/>
  <c r="F129"/>
  <c r="E129"/>
  <c r="D129"/>
  <c r="M128"/>
  <c r="L128"/>
  <c r="K128"/>
  <c r="J128"/>
  <c r="I128"/>
  <c r="H128"/>
  <c r="G128"/>
  <c r="F128"/>
  <c r="E128"/>
  <c r="D128"/>
  <c r="M127"/>
  <c r="L127"/>
  <c r="K127"/>
  <c r="J127"/>
  <c r="I127"/>
  <c r="H127"/>
  <c r="G127"/>
  <c r="F127"/>
  <c r="E127"/>
  <c r="D127"/>
  <c r="M126"/>
  <c r="L126"/>
  <c r="K126"/>
  <c r="J126"/>
  <c r="I126"/>
  <c r="H126"/>
  <c r="G126"/>
  <c r="F126"/>
  <c r="E126"/>
  <c r="D126"/>
  <c r="M125"/>
  <c r="L125"/>
  <c r="K125"/>
  <c r="J125"/>
  <c r="I125"/>
  <c r="H125"/>
  <c r="G125"/>
  <c r="F125"/>
  <c r="E125"/>
  <c r="D125"/>
  <c r="M124"/>
  <c r="L124"/>
  <c r="K124"/>
  <c r="J124"/>
  <c r="I124"/>
  <c r="H124"/>
  <c r="G124"/>
  <c r="F124"/>
  <c r="E124"/>
  <c r="D124"/>
  <c r="M123"/>
  <c r="L123"/>
  <c r="K123"/>
  <c r="J123"/>
  <c r="I123"/>
  <c r="H123"/>
  <c r="G123"/>
  <c r="F123"/>
  <c r="E123"/>
  <c r="D123"/>
  <c r="M122"/>
  <c r="L122"/>
  <c r="K122"/>
  <c r="J122"/>
  <c r="I122"/>
  <c r="H122"/>
  <c r="G122"/>
  <c r="F122"/>
  <c r="E122"/>
  <c r="D122"/>
  <c r="M121"/>
  <c r="L121"/>
  <c r="K121"/>
  <c r="J121"/>
  <c r="I121"/>
  <c r="H121"/>
  <c r="G121"/>
  <c r="F121"/>
  <c r="E121"/>
  <c r="D121"/>
  <c r="M120"/>
  <c r="L120"/>
  <c r="K120"/>
  <c r="J120"/>
  <c r="I120"/>
  <c r="H120"/>
  <c r="G120"/>
  <c r="F120"/>
  <c r="E120"/>
  <c r="D120"/>
  <c r="M119"/>
  <c r="L119"/>
  <c r="K119"/>
  <c r="J119"/>
  <c r="I119"/>
  <c r="H119"/>
  <c r="G119"/>
  <c r="F119"/>
  <c r="E119"/>
  <c r="D119"/>
  <c r="M118"/>
  <c r="L118"/>
  <c r="K118"/>
  <c r="J118"/>
  <c r="I118"/>
  <c r="H118"/>
  <c r="G118"/>
  <c r="F118"/>
  <c r="E118"/>
  <c r="D118"/>
  <c r="M117"/>
  <c r="L117"/>
  <c r="K117"/>
  <c r="J117"/>
  <c r="I117"/>
  <c r="H117"/>
  <c r="G117"/>
  <c r="F117"/>
  <c r="E117"/>
  <c r="D117"/>
  <c r="M116"/>
  <c r="L116"/>
  <c r="K116"/>
  <c r="J116"/>
  <c r="I116"/>
  <c r="H116"/>
  <c r="G116"/>
  <c r="F116"/>
  <c r="E116"/>
  <c r="D116"/>
  <c r="M110"/>
  <c r="K110"/>
  <c r="L110"/>
  <c r="J110"/>
  <c r="I110"/>
  <c r="H110"/>
  <c r="G110"/>
  <c r="F110"/>
  <c r="E110"/>
  <c r="D110"/>
  <c r="M109"/>
  <c r="L109"/>
  <c r="K109"/>
  <c r="J108"/>
  <c r="J109"/>
  <c r="I109"/>
  <c r="H109"/>
  <c r="G109"/>
  <c r="F109"/>
  <c r="E109"/>
  <c r="D109"/>
  <c r="M108"/>
  <c r="L108"/>
  <c r="K108"/>
  <c r="H108"/>
  <c r="I108"/>
  <c r="G108"/>
  <c r="F108"/>
  <c r="E108"/>
  <c r="D108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L26" l="1"/>
  <c r="K26"/>
  <c r="J26"/>
  <c r="I26"/>
  <c r="H26"/>
  <c r="G26"/>
  <c r="F26"/>
  <c r="E26"/>
  <c r="D26"/>
  <c r="L25"/>
  <c r="K25"/>
  <c r="J25"/>
  <c r="I25"/>
  <c r="H25"/>
  <c r="G25"/>
  <c r="F25"/>
  <c r="E25"/>
  <c r="D25"/>
  <c r="L24"/>
  <c r="K24"/>
  <c r="J24"/>
  <c r="I24"/>
  <c r="H24"/>
  <c r="G24"/>
  <c r="F24"/>
  <c r="E24"/>
  <c r="D24"/>
  <c r="L23"/>
  <c r="K23"/>
  <c r="J23"/>
  <c r="I23"/>
  <c r="H23"/>
  <c r="G23"/>
  <c r="F23"/>
  <c r="E23"/>
  <c r="D23"/>
  <c r="L22"/>
  <c r="K22"/>
  <c r="J22"/>
  <c r="I22"/>
  <c r="H22"/>
  <c r="G22"/>
  <c r="F22"/>
  <c r="E22"/>
  <c r="D22"/>
  <c r="L21"/>
  <c r="K21"/>
  <c r="J21"/>
  <c r="I21"/>
  <c r="H21"/>
  <c r="G21"/>
  <c r="F21"/>
  <c r="E21"/>
  <c r="D21"/>
  <c r="L20"/>
  <c r="K20"/>
  <c r="J20"/>
  <c r="I20"/>
  <c r="H20"/>
  <c r="G20"/>
  <c r="F20"/>
  <c r="E20"/>
  <c r="D20"/>
  <c r="L19"/>
  <c r="K19"/>
  <c r="J19"/>
  <c r="I19"/>
  <c r="H19"/>
  <c r="G19"/>
  <c r="F19"/>
  <c r="E19"/>
  <c r="D19"/>
  <c r="M25" l="1"/>
  <c r="M20" l="1"/>
  <c r="M22"/>
  <c r="M23"/>
  <c r="M24"/>
  <c r="M26"/>
  <c r="M19"/>
  <c r="M21"/>
  <c r="M52" l="1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 l="1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115" l="1"/>
  <c r="L115"/>
  <c r="K115"/>
  <c r="J115"/>
  <c r="I115"/>
  <c r="H115"/>
  <c r="G115"/>
  <c r="F115"/>
  <c r="E115"/>
  <c r="D115"/>
  <c r="M114"/>
  <c r="L114"/>
  <c r="K114"/>
  <c r="J114"/>
  <c r="I114"/>
  <c r="H114"/>
  <c r="G114"/>
  <c r="F114"/>
  <c r="E114"/>
  <c r="D114"/>
  <c r="M113"/>
  <c r="L113"/>
  <c r="K113"/>
  <c r="J113"/>
  <c r="I113"/>
  <c r="H113"/>
  <c r="G113"/>
  <c r="F113"/>
  <c r="E113"/>
  <c r="D113"/>
  <c r="M112"/>
  <c r="L112"/>
  <c r="K112"/>
  <c r="J112"/>
  <c r="I112"/>
  <c r="H112"/>
  <c r="G112"/>
  <c r="F112"/>
  <c r="E112"/>
  <c r="D112"/>
  <c r="M111"/>
  <c r="L111"/>
  <c r="K111"/>
  <c r="J111"/>
  <c r="I111"/>
  <c r="H111"/>
  <c r="G111"/>
  <c r="F111"/>
  <c r="E111"/>
  <c r="D111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J65"/>
  <c r="I65"/>
  <c r="H65"/>
  <c r="G65"/>
  <c r="F65"/>
  <c r="E65"/>
  <c r="D65"/>
  <c r="M64"/>
  <c r="L64"/>
  <c r="K64"/>
  <c r="J64"/>
  <c r="I64"/>
  <c r="H63"/>
  <c r="H64"/>
  <c r="G64"/>
  <c r="F64"/>
  <c r="E64"/>
  <c r="D64"/>
  <c r="M63"/>
  <c r="L63"/>
  <c r="K63"/>
  <c r="J63"/>
  <c r="I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K60"/>
  <c r="J60"/>
  <c r="I60"/>
  <c r="H60"/>
  <c r="G60"/>
  <c r="F60"/>
  <c r="E60"/>
  <c r="D60"/>
  <c r="M59"/>
  <c r="L59"/>
  <c r="K59"/>
  <c r="J59"/>
  <c r="I59"/>
  <c r="H59"/>
  <c r="G59"/>
  <c r="F59"/>
  <c r="E59"/>
  <c r="D59"/>
  <c r="M58"/>
  <c r="L58"/>
  <c r="K58"/>
  <c r="J58"/>
  <c r="I58"/>
  <c r="H58"/>
  <c r="G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F58" l="1"/>
  <c r="L142" l="1"/>
  <c r="K142"/>
  <c r="J142"/>
  <c r="I142"/>
  <c r="H142"/>
  <c r="G142"/>
  <c r="F142"/>
  <c r="E142"/>
  <c r="D142"/>
  <c r="M141"/>
  <c r="L141"/>
  <c r="K141"/>
  <c r="J141"/>
  <c r="I141"/>
  <c r="H141"/>
  <c r="G141"/>
  <c r="F141"/>
  <c r="E141"/>
  <c r="D141"/>
  <c r="M140"/>
  <c r="L140"/>
  <c r="K140"/>
  <c r="J140"/>
  <c r="I140"/>
  <c r="H140"/>
  <c r="G140"/>
  <c r="F140"/>
  <c r="E140"/>
  <c r="D140"/>
  <c r="M139"/>
  <c r="L139"/>
  <c r="K139"/>
  <c r="J139"/>
  <c r="I139"/>
  <c r="H139"/>
  <c r="G139"/>
  <c r="F139"/>
  <c r="E139"/>
  <c r="D139"/>
  <c r="M138"/>
  <c r="L138"/>
  <c r="K138"/>
  <c r="J138"/>
  <c r="I138"/>
  <c r="H138"/>
  <c r="G138"/>
  <c r="F138"/>
  <c r="E138"/>
  <c r="D138"/>
  <c r="M137"/>
  <c r="L137"/>
  <c r="K137"/>
  <c r="J137"/>
  <c r="I137"/>
  <c r="H137"/>
  <c r="G137"/>
  <c r="F137"/>
  <c r="E137"/>
  <c r="D137"/>
  <c r="M136"/>
  <c r="L136"/>
  <c r="K136"/>
  <c r="J136"/>
  <c r="I136"/>
  <c r="H136"/>
  <c r="G136"/>
  <c r="F136"/>
  <c r="E136"/>
  <c r="D136"/>
  <c r="M135"/>
  <c r="L135"/>
  <c r="K135"/>
  <c r="J135"/>
  <c r="I135"/>
  <c r="H135"/>
  <c r="G135"/>
  <c r="F135"/>
  <c r="E135"/>
  <c r="D135"/>
  <c r="M134"/>
  <c r="L134"/>
  <c r="K134"/>
  <c r="J134"/>
  <c r="I134"/>
  <c r="H134"/>
  <c r="G134"/>
  <c r="F134"/>
  <c r="E134"/>
  <c r="D134"/>
  <c r="M133"/>
  <c r="L133"/>
  <c r="K133"/>
  <c r="J133"/>
  <c r="I133"/>
  <c r="H133"/>
  <c r="G133"/>
  <c r="F133"/>
  <c r="E133"/>
  <c r="D133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 l="1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107" l="1"/>
  <c r="L107"/>
  <c r="K107"/>
  <c r="J107"/>
  <c r="I107"/>
  <c r="H107"/>
  <c r="G107"/>
  <c r="F107"/>
  <c r="E107"/>
  <c r="D107"/>
  <c r="M106"/>
  <c r="L106"/>
  <c r="K106"/>
  <c r="J106"/>
  <c r="I106"/>
  <c r="H106"/>
  <c r="G106"/>
  <c r="F106"/>
  <c r="E106"/>
  <c r="D106"/>
  <c r="M105"/>
  <c r="L105"/>
  <c r="K105"/>
  <c r="J105"/>
  <c r="I105"/>
  <c r="H105"/>
  <c r="G105"/>
  <c r="F105"/>
  <c r="E105"/>
  <c r="D105"/>
  <c r="M104"/>
  <c r="L104"/>
  <c r="K104"/>
  <c r="J104"/>
  <c r="I104"/>
  <c r="H104"/>
  <c r="G104"/>
  <c r="F104"/>
  <c r="E104"/>
  <c r="D104"/>
  <c r="M103"/>
  <c r="L103"/>
  <c r="K103"/>
  <c r="J103"/>
  <c r="I103"/>
  <c r="H103"/>
  <c r="G103"/>
  <c r="F103"/>
  <c r="E103"/>
  <c r="D103"/>
  <c r="M102"/>
  <c r="L102"/>
  <c r="K102"/>
  <c r="J102"/>
  <c r="I102"/>
  <c r="H102"/>
  <c r="G102"/>
  <c r="F102"/>
  <c r="E102"/>
  <c r="D102"/>
  <c r="M101"/>
  <c r="L101"/>
  <c r="K101"/>
  <c r="J101"/>
  <c r="I101"/>
  <c r="H101"/>
  <c r="G101"/>
  <c r="F101"/>
  <c r="E101"/>
  <c r="D101"/>
  <c r="M100"/>
  <c r="L100"/>
  <c r="K100"/>
  <c r="J100"/>
  <c r="I100"/>
  <c r="H100"/>
  <c r="G100"/>
  <c r="F100"/>
  <c r="E100"/>
  <c r="D100"/>
  <c r="M99"/>
  <c r="L99"/>
  <c r="K99"/>
  <c r="J99"/>
  <c r="I99"/>
  <c r="H99"/>
  <c r="G99"/>
  <c r="F99"/>
  <c r="E99"/>
  <c r="D99"/>
  <c r="M98"/>
  <c r="L98"/>
  <c r="K98"/>
  <c r="J98"/>
  <c r="I98"/>
  <c r="H98"/>
  <c r="G98"/>
  <c r="F98"/>
  <c r="E98"/>
  <c r="D98"/>
  <c r="M97"/>
  <c r="L97"/>
  <c r="K97"/>
  <c r="J97"/>
  <c r="I97"/>
  <c r="H97"/>
  <c r="G97"/>
  <c r="F97"/>
  <c r="E97"/>
  <c r="D97"/>
  <c r="M96"/>
  <c r="L96"/>
  <c r="K96"/>
  <c r="J96"/>
  <c r="I96"/>
  <c r="H96"/>
  <c r="G96"/>
  <c r="F96"/>
  <c r="E96"/>
  <c r="D96"/>
  <c r="M95"/>
  <c r="L95"/>
  <c r="K95"/>
  <c r="J95"/>
  <c r="I95"/>
  <c r="H95"/>
  <c r="G95"/>
  <c r="F95"/>
  <c r="E95"/>
  <c r="D95"/>
  <c r="M94"/>
  <c r="L94"/>
  <c r="K94"/>
  <c r="J94"/>
  <c r="I94"/>
  <c r="H94"/>
  <c r="F94"/>
  <c r="E94"/>
  <c r="D94"/>
  <c r="M93"/>
  <c r="L93"/>
  <c r="K93"/>
  <c r="J93"/>
  <c r="I93"/>
  <c r="H93"/>
  <c r="G93"/>
  <c r="F93"/>
  <c r="E93"/>
  <c r="D93"/>
  <c r="M92"/>
  <c r="L92"/>
  <c r="K92"/>
  <c r="J92"/>
  <c r="I92"/>
  <c r="H92"/>
  <c r="G92"/>
  <c r="F92"/>
  <c r="E92"/>
  <c r="D92"/>
  <c r="M91"/>
  <c r="L91"/>
  <c r="K91"/>
  <c r="J91"/>
  <c r="I91"/>
  <c r="H91"/>
  <c r="G91"/>
  <c r="F91"/>
  <c r="E91"/>
  <c r="D91"/>
  <c r="M90"/>
  <c r="L90"/>
  <c r="K90"/>
  <c r="J90"/>
  <c r="I90"/>
  <c r="H90"/>
  <c r="G90"/>
  <c r="F90"/>
  <c r="E90"/>
  <c r="D90"/>
  <c r="M89"/>
  <c r="L89"/>
  <c r="K89"/>
  <c r="J89"/>
  <c r="I89"/>
  <c r="H89"/>
  <c r="G89"/>
  <c r="F89"/>
  <c r="E89"/>
  <c r="D89"/>
  <c r="M88"/>
  <c r="L88"/>
  <c r="K88"/>
  <c r="J88"/>
  <c r="I88"/>
  <c r="H88"/>
  <c r="G88"/>
  <c r="F88"/>
  <c r="E88"/>
  <c r="D88"/>
  <c r="L87" l="1"/>
  <c r="K87"/>
  <c r="J87"/>
  <c r="I87"/>
  <c r="H87"/>
  <c r="G87"/>
  <c r="F87"/>
  <c r="E87"/>
  <c r="L86"/>
  <c r="K86"/>
  <c r="J86"/>
  <c r="I86"/>
  <c r="H86"/>
  <c r="G86"/>
  <c r="F86"/>
  <c r="E86"/>
  <c r="L85"/>
  <c r="K85"/>
  <c r="J85"/>
  <c r="I85"/>
  <c r="H85"/>
  <c r="G85"/>
  <c r="F85"/>
  <c r="E85"/>
  <c r="M167" l="1"/>
  <c r="M165"/>
  <c r="M164"/>
  <c r="M168"/>
  <c r="M166"/>
  <c r="M86"/>
  <c r="M87"/>
  <c r="M85"/>
  <c r="M169" l="1"/>
  <c r="G94"/>
  <c r="D86" l="1"/>
  <c r="D85"/>
  <c r="D167" l="1"/>
  <c r="D172"/>
  <c r="D168"/>
  <c r="D171"/>
  <c r="D170"/>
  <c r="D166"/>
  <c r="D164"/>
  <c r="D180"/>
  <c r="D173"/>
  <c r="D175"/>
  <c r="D178"/>
  <c r="D177"/>
  <c r="D165"/>
  <c r="D176"/>
  <c r="D87"/>
  <c r="D174" l="1"/>
  <c r="D169"/>
  <c r="D179"/>
  <c r="D181"/>
  <c r="M163"/>
  <c r="L163"/>
  <c r="K163"/>
  <c r="J163"/>
  <c r="I163"/>
  <c r="H163"/>
  <c r="G163"/>
  <c r="F163"/>
  <c r="E163"/>
  <c r="D163"/>
  <c r="M162" l="1"/>
  <c r="L162"/>
  <c r="I162"/>
  <c r="H162"/>
  <c r="G162"/>
  <c r="F162"/>
  <c r="E162"/>
  <c r="D162"/>
  <c r="M161"/>
  <c r="L161"/>
  <c r="K161"/>
  <c r="J161"/>
  <c r="I161"/>
  <c r="H161"/>
  <c r="G161"/>
  <c r="F161"/>
  <c r="E161"/>
  <c r="D161"/>
  <c r="M160"/>
  <c r="L160"/>
  <c r="K160"/>
  <c r="J160"/>
  <c r="I160"/>
  <c r="H160"/>
  <c r="G160"/>
  <c r="F160"/>
  <c r="E160"/>
  <c r="D160"/>
  <c r="M159" l="1"/>
  <c r="L159"/>
  <c r="K159"/>
  <c r="J159"/>
  <c r="I159"/>
  <c r="H159"/>
  <c r="G159"/>
  <c r="F159"/>
  <c r="E159"/>
  <c r="D159"/>
  <c r="M158"/>
  <c r="L158"/>
  <c r="K158"/>
  <c r="J158"/>
  <c r="I158"/>
  <c r="H158"/>
  <c r="G158"/>
  <c r="F158"/>
  <c r="E158"/>
  <c r="D158"/>
  <c r="M157"/>
  <c r="L157"/>
  <c r="K157"/>
  <c r="J157"/>
  <c r="I157"/>
  <c r="H157"/>
  <c r="G157"/>
  <c r="F157"/>
  <c r="E157"/>
  <c r="D157"/>
  <c r="M156"/>
  <c r="L156"/>
  <c r="K156"/>
  <c r="J156"/>
  <c r="I156"/>
  <c r="H156"/>
  <c r="G156"/>
  <c r="F156"/>
  <c r="E156"/>
  <c r="D156"/>
  <c r="M155"/>
  <c r="L155"/>
  <c r="K155"/>
  <c r="J155"/>
  <c r="I155"/>
  <c r="H155"/>
  <c r="G155"/>
  <c r="F155"/>
  <c r="E155"/>
  <c r="D155"/>
  <c r="M154"/>
  <c r="L154"/>
  <c r="K154"/>
  <c r="J154"/>
  <c r="I154"/>
  <c r="H154"/>
  <c r="G154"/>
  <c r="F154"/>
  <c r="E154"/>
  <c r="D154"/>
  <c r="M153"/>
  <c r="L153"/>
  <c r="K153"/>
  <c r="J153"/>
  <c r="I153"/>
  <c r="H153"/>
  <c r="G153"/>
  <c r="F153"/>
  <c r="E153"/>
  <c r="D153"/>
  <c r="M152"/>
  <c r="L152"/>
  <c r="K152"/>
  <c r="J152"/>
  <c r="I152"/>
  <c r="H152"/>
  <c r="G152"/>
  <c r="F152"/>
  <c r="E152"/>
  <c r="D152"/>
  <c r="M151"/>
  <c r="L151"/>
  <c r="K151"/>
  <c r="J151"/>
  <c r="I151"/>
  <c r="H151"/>
  <c r="G151"/>
  <c r="F151"/>
  <c r="E151"/>
  <c r="D151"/>
  <c r="M150"/>
  <c r="L150"/>
  <c r="K150"/>
  <c r="J150"/>
  <c r="I150"/>
  <c r="H150"/>
  <c r="G150"/>
  <c r="F150"/>
  <c r="E150"/>
  <c r="D150"/>
  <c r="M149"/>
  <c r="L149"/>
  <c r="K149"/>
  <c r="J149"/>
  <c r="I149"/>
  <c r="H149"/>
  <c r="G149"/>
  <c r="F149"/>
  <c r="E149"/>
  <c r="D149"/>
  <c r="M148"/>
  <c r="L148"/>
  <c r="K148"/>
  <c r="J148"/>
  <c r="I148"/>
  <c r="H148"/>
  <c r="G148"/>
  <c r="F148"/>
  <c r="E148"/>
  <c r="D148"/>
  <c r="M147"/>
  <c r="L147"/>
  <c r="K147"/>
  <c r="J147"/>
  <c r="I147"/>
  <c r="H147"/>
  <c r="G147"/>
  <c r="F147"/>
  <c r="E147"/>
  <c r="D147"/>
  <c r="M146"/>
  <c r="L146"/>
  <c r="K146"/>
  <c r="J146"/>
  <c r="I146"/>
  <c r="H146"/>
  <c r="G146"/>
  <c r="F146"/>
  <c r="E146"/>
  <c r="D146"/>
  <c r="M145"/>
  <c r="L145"/>
  <c r="K145"/>
  <c r="J145"/>
  <c r="I145"/>
  <c r="H145"/>
  <c r="G145"/>
  <c r="F145"/>
  <c r="E145"/>
  <c r="D145"/>
  <c r="M144"/>
  <c r="L144"/>
  <c r="K144"/>
  <c r="J144"/>
  <c r="I144"/>
  <c r="H144"/>
  <c r="G144"/>
  <c r="F144"/>
  <c r="E144"/>
  <c r="D144"/>
  <c r="M143"/>
  <c r="L143"/>
  <c r="K143"/>
  <c r="J143"/>
  <c r="I143"/>
  <c r="H143"/>
  <c r="G143"/>
  <c r="F143"/>
  <c r="E143"/>
  <c r="D143"/>
  <c r="K162" l="1"/>
  <c r="J162"/>
  <c r="M73" l="1"/>
  <c r="L73"/>
  <c r="I73"/>
  <c r="H73"/>
  <c r="G73"/>
  <c r="F73"/>
  <c r="E73"/>
  <c r="D73"/>
  <c r="M72"/>
  <c r="M71"/>
  <c r="M70"/>
  <c r="M69"/>
  <c r="M68"/>
  <c r="M18"/>
  <c r="M17"/>
  <c r="M16"/>
  <c r="M15"/>
  <c r="G72" l="1"/>
  <c r="F72"/>
  <c r="G71"/>
  <c r="F71"/>
  <c r="E71"/>
  <c r="G70"/>
  <c r="F70"/>
  <c r="E70"/>
  <c r="I71" l="1"/>
  <c r="K71"/>
  <c r="I70"/>
  <c r="I72"/>
  <c r="K72"/>
  <c r="E72"/>
  <c r="K73"/>
  <c r="K70"/>
  <c r="J73"/>
  <c r="J72"/>
  <c r="J71"/>
  <c r="J70"/>
  <c r="K69"/>
  <c r="E69"/>
  <c r="I69"/>
  <c r="F69"/>
  <c r="G69"/>
  <c r="J69"/>
  <c r="K68"/>
  <c r="E68"/>
  <c r="I68"/>
  <c r="F68"/>
  <c r="G68"/>
  <c r="J68"/>
  <c r="H71" l="1"/>
  <c r="H69"/>
  <c r="H68"/>
  <c r="H70" l="1"/>
  <c r="H72"/>
  <c r="D70" l="1"/>
  <c r="D71"/>
  <c r="D68"/>
  <c r="D72"/>
  <c r="D69" l="1"/>
  <c r="G18" l="1"/>
  <c r="F18"/>
  <c r="G17"/>
  <c r="F17"/>
  <c r="E17"/>
  <c r="G16"/>
  <c r="F16"/>
  <c r="E16"/>
  <c r="G15"/>
  <c r="F15"/>
  <c r="E15"/>
  <c r="I15" l="1"/>
  <c r="K15"/>
  <c r="I16"/>
  <c r="K16"/>
  <c r="I17"/>
  <c r="K17"/>
  <c r="K18"/>
  <c r="E18"/>
  <c r="I18"/>
  <c r="J18"/>
  <c r="J17"/>
  <c r="J16"/>
  <c r="J15"/>
  <c r="J14"/>
  <c r="H17" l="1"/>
  <c r="H15"/>
  <c r="H16" l="1"/>
  <c r="H18"/>
  <c r="D18" l="1"/>
  <c r="D17"/>
  <c r="D16"/>
  <c r="D15"/>
  <c r="M14" l="1"/>
  <c r="K14"/>
  <c r="I14"/>
  <c r="H14"/>
  <c r="G14"/>
  <c r="F14"/>
  <c r="E14"/>
  <c r="D14"/>
  <c r="M13"/>
  <c r="K13"/>
  <c r="J13"/>
  <c r="I13"/>
  <c r="H13"/>
  <c r="G13"/>
  <c r="F13"/>
  <c r="E13"/>
  <c r="D13"/>
  <c r="M12"/>
  <c r="K12"/>
  <c r="J12"/>
  <c r="I12"/>
  <c r="H12"/>
  <c r="G12"/>
  <c r="F12"/>
  <c r="E12"/>
  <c r="D12"/>
  <c r="S181" l="1"/>
  <c r="S152" l="1"/>
  <c r="S144"/>
  <c r="S115" l="1"/>
  <c r="S111"/>
  <c r="S82" l="1"/>
  <c r="C74"/>
  <c r="C75"/>
  <c r="S99"/>
  <c r="S93"/>
  <c r="S85"/>
  <c r="S123" l="1"/>
  <c r="S131"/>
  <c r="S130"/>
  <c r="S129"/>
  <c r="S128"/>
  <c r="S127"/>
  <c r="S126"/>
  <c r="S52" l="1"/>
  <c r="S49"/>
  <c r="S48"/>
  <c r="S45"/>
  <c r="S39" l="1"/>
  <c r="S33"/>
  <c r="S31"/>
  <c r="S30"/>
  <c r="S29"/>
  <c r="S17" l="1"/>
  <c r="S16"/>
  <c r="S14"/>
  <c r="S9"/>
  <c r="C9" s="1"/>
  <c r="C7"/>
  <c r="C8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4"/>
  <c r="C45"/>
  <c r="C42"/>
  <c r="C43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6"/>
  <c r="N19" l="1"/>
  <c r="O19" s="1"/>
  <c r="N20"/>
  <c r="O20" s="1"/>
  <c r="N21"/>
  <c r="O21" s="1"/>
  <c r="N22"/>
  <c r="O22" s="1"/>
  <c r="N23"/>
  <c r="O23" s="1"/>
  <c r="N24"/>
  <c r="O24" s="1"/>
  <c r="N25"/>
  <c r="O2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O36" s="1"/>
  <c r="N37"/>
  <c r="O37" s="1"/>
  <c r="N38"/>
  <c r="O38" s="1"/>
  <c r="N39"/>
  <c r="O39" s="1"/>
  <c r="N40"/>
  <c r="O40" s="1"/>
  <c r="N41"/>
  <c r="O41" s="1"/>
  <c r="N44"/>
  <c r="O44" s="1"/>
  <c r="N45"/>
  <c r="O45" s="1"/>
  <c r="N42"/>
  <c r="O42" s="1"/>
  <c r="N43"/>
  <c r="O43" s="1"/>
  <c r="N46"/>
  <c r="O46" s="1"/>
  <c r="N47"/>
  <c r="O47" s="1"/>
  <c r="N48"/>
  <c r="O48" s="1"/>
  <c r="N49"/>
  <c r="O49" s="1"/>
  <c r="N50"/>
  <c r="O50" s="1"/>
  <c r="N51"/>
  <c r="O51" s="1"/>
  <c r="N52"/>
  <c r="O52" s="1"/>
  <c r="N53"/>
  <c r="O53" s="1"/>
  <c r="N54"/>
  <c r="O54" s="1"/>
  <c r="N55"/>
  <c r="O55" s="1"/>
  <c r="N56"/>
  <c r="O56" s="1"/>
  <c r="N57"/>
  <c r="O57" s="1"/>
  <c r="N58"/>
  <c r="O58" s="1"/>
  <c r="N59"/>
  <c r="O59" s="1"/>
  <c r="N60"/>
  <c r="O60" s="1"/>
  <c r="N61"/>
  <c r="O61" s="1"/>
  <c r="N62"/>
  <c r="O62" s="1"/>
  <c r="N63"/>
  <c r="O63" s="1"/>
  <c r="N64"/>
  <c r="O64" s="1"/>
  <c r="N65"/>
  <c r="O65" s="1"/>
  <c r="N66"/>
  <c r="O66" s="1"/>
  <c r="N67"/>
  <c r="O67" s="1"/>
  <c r="N73"/>
  <c r="O73" s="1"/>
  <c r="N74"/>
  <c r="O74" s="1"/>
  <c r="N75"/>
  <c r="O75" s="1"/>
  <c r="N76"/>
  <c r="O76" s="1"/>
  <c r="N77"/>
  <c r="O77" s="1"/>
  <c r="N78"/>
  <c r="O78" s="1"/>
  <c r="N79"/>
  <c r="O79" s="1"/>
  <c r="N80"/>
  <c r="O80" s="1"/>
  <c r="N81"/>
  <c r="O81" s="1"/>
  <c r="N82"/>
  <c r="O82" s="1"/>
  <c r="N83"/>
  <c r="O83" s="1"/>
  <c r="N84"/>
  <c r="O84" s="1"/>
  <c r="N85"/>
  <c r="O85" s="1"/>
  <c r="N86"/>
  <c r="O86" s="1"/>
  <c r="N87"/>
  <c r="O87" s="1"/>
  <c r="N88"/>
  <c r="O88" s="1"/>
  <c r="N89"/>
  <c r="O89" s="1"/>
  <c r="N90"/>
  <c r="O90" s="1"/>
  <c r="N91"/>
  <c r="O91" s="1"/>
  <c r="N92"/>
  <c r="O92" s="1"/>
  <c r="N93"/>
  <c r="O93" s="1"/>
  <c r="N94"/>
  <c r="O94" s="1"/>
  <c r="N95"/>
  <c r="O95" s="1"/>
  <c r="N96"/>
  <c r="O96" s="1"/>
  <c r="N97"/>
  <c r="O97" s="1"/>
  <c r="N98"/>
  <c r="O98" s="1"/>
  <c r="N99"/>
  <c r="O99" s="1"/>
  <c r="N100"/>
  <c r="O100" s="1"/>
  <c r="N101"/>
  <c r="O101" s="1"/>
  <c r="N102"/>
  <c r="O102" s="1"/>
  <c r="N103"/>
  <c r="O103" s="1"/>
  <c r="N104"/>
  <c r="O104" s="1"/>
  <c r="N105"/>
  <c r="O105" s="1"/>
  <c r="N106"/>
  <c r="O106" s="1"/>
  <c r="N107"/>
  <c r="O107" s="1"/>
  <c r="N108"/>
  <c r="O108" s="1"/>
  <c r="N109"/>
  <c r="O109" s="1"/>
  <c r="N110"/>
  <c r="O110" s="1"/>
  <c r="N111"/>
  <c r="O111" s="1"/>
  <c r="N112"/>
  <c r="O112" s="1"/>
  <c r="N113"/>
  <c r="O113" s="1"/>
  <c r="N114"/>
  <c r="O114" s="1"/>
  <c r="N115"/>
  <c r="O115" s="1"/>
  <c r="N116"/>
  <c r="O116" s="1"/>
  <c r="N117"/>
  <c r="O117" s="1"/>
  <c r="N118"/>
  <c r="O118" s="1"/>
  <c r="N119"/>
  <c r="O119" s="1"/>
  <c r="N120"/>
  <c r="O120" s="1"/>
  <c r="N121"/>
  <c r="O121" s="1"/>
  <c r="N122"/>
  <c r="O122" s="1"/>
  <c r="N123"/>
  <c r="O123" s="1"/>
  <c r="N124"/>
  <c r="O124" s="1"/>
  <c r="N125"/>
  <c r="O125" s="1"/>
  <c r="N126"/>
  <c r="O126" s="1"/>
  <c r="N127"/>
  <c r="O127" s="1"/>
  <c r="N128"/>
  <c r="O128" s="1"/>
  <c r="N129"/>
  <c r="O129" s="1"/>
  <c r="N130"/>
  <c r="O130" s="1"/>
  <c r="N131"/>
  <c r="O131" s="1"/>
  <c r="N132"/>
  <c r="O132" s="1"/>
  <c r="N133"/>
  <c r="O133" s="1"/>
  <c r="N134"/>
  <c r="O134" s="1"/>
  <c r="N135"/>
  <c r="O135" s="1"/>
  <c r="N136"/>
  <c r="O136" s="1"/>
  <c r="N137"/>
  <c r="O137" s="1"/>
  <c r="N138"/>
  <c r="O138" s="1"/>
  <c r="N139"/>
  <c r="O139" s="1"/>
  <c r="N140"/>
  <c r="O140" s="1"/>
  <c r="N141"/>
  <c r="O141" s="1"/>
  <c r="N142"/>
  <c r="O142" s="1"/>
  <c r="N143"/>
  <c r="O143" s="1"/>
  <c r="N144"/>
  <c r="O144" s="1"/>
  <c r="N145"/>
  <c r="O145" s="1"/>
  <c r="N146"/>
  <c r="O146" s="1"/>
  <c r="N147"/>
  <c r="O147" s="1"/>
  <c r="N148"/>
  <c r="O148" s="1"/>
  <c r="N149"/>
  <c r="O149" s="1"/>
  <c r="N150"/>
  <c r="O150" s="1"/>
  <c r="N151"/>
  <c r="O151" s="1"/>
  <c r="N152"/>
  <c r="O152" s="1"/>
  <c r="N153"/>
  <c r="O153" s="1"/>
  <c r="N154"/>
  <c r="O154" s="1"/>
  <c r="N155"/>
  <c r="O155" s="1"/>
  <c r="N156"/>
  <c r="O156" s="1"/>
  <c r="N157"/>
  <c r="O157" s="1"/>
  <c r="N158"/>
  <c r="O158" s="1"/>
  <c r="N159"/>
  <c r="O159" s="1"/>
  <c r="N160"/>
  <c r="O160" s="1"/>
  <c r="N161"/>
  <c r="O161" s="1"/>
  <c r="N162"/>
  <c r="O162" s="1"/>
  <c r="N163"/>
  <c r="O163" s="1"/>
  <c r="N170"/>
  <c r="O170" s="1"/>
  <c r="N171"/>
  <c r="O171" s="1"/>
  <c r="N172"/>
  <c r="O172" s="1"/>
  <c r="N173"/>
  <c r="O173" s="1"/>
  <c r="N174"/>
  <c r="O174" s="1"/>
  <c r="N175"/>
  <c r="O175" s="1"/>
  <c r="N176"/>
  <c r="O176" s="1"/>
  <c r="N177"/>
  <c r="O177" s="1"/>
  <c r="N178"/>
  <c r="O178" s="1"/>
  <c r="N179"/>
  <c r="O179" s="1"/>
  <c r="N180"/>
  <c r="O180" s="1"/>
  <c r="N181"/>
  <c r="O181" s="1"/>
  <c r="N182"/>
  <c r="O182" s="1"/>
  <c r="N183"/>
  <c r="O183" s="1"/>
  <c r="N184"/>
  <c r="O184" s="1"/>
  <c r="O185"/>
  <c r="P186" l="1"/>
  <c r="Q115" l="1"/>
  <c r="Q114"/>
  <c r="Q113"/>
  <c r="Q112"/>
  <c r="Q111"/>
  <c r="Q67"/>
  <c r="Q66"/>
  <c r="Q65"/>
  <c r="Q64"/>
  <c r="Q63"/>
  <c r="Q62"/>
  <c r="Q61"/>
  <c r="Q60"/>
  <c r="Q59"/>
  <c r="Q58"/>
  <c r="Q57"/>
  <c r="Q56"/>
  <c r="Q55"/>
  <c r="Q54"/>
  <c r="Q53"/>
  <c r="Q178"/>
  <c r="Q177"/>
  <c r="Q176"/>
  <c r="Q175"/>
  <c r="Q174"/>
  <c r="Q173"/>
  <c r="Q172"/>
  <c r="Q171"/>
  <c r="Q170"/>
  <c r="Q169"/>
  <c r="Q168"/>
  <c r="Q167"/>
  <c r="Q166"/>
  <c r="Q165"/>
  <c r="Q164"/>
  <c r="Q28"/>
  <c r="Q26"/>
  <c r="Q25"/>
  <c r="Q21"/>
  <c r="Q24"/>
  <c r="Q185"/>
  <c r="Q184"/>
  <c r="Q183"/>
  <c r="Q182"/>
  <c r="Q181"/>
  <c r="Q180"/>
  <c r="Q179"/>
  <c r="Q27"/>
  <c r="Q23"/>
  <c r="Q22"/>
  <c r="Q20"/>
  <c r="Q19"/>
  <c r="Q74"/>
  <c r="Q40"/>
  <c r="Q39"/>
  <c r="Q38"/>
  <c r="Q37"/>
  <c r="Q36"/>
  <c r="Q35"/>
  <c r="Q34"/>
  <c r="Q33"/>
  <c r="Q32"/>
  <c r="Q31"/>
  <c r="Q30"/>
  <c r="Q29"/>
  <c r="Q110"/>
  <c r="Q109"/>
  <c r="Q108"/>
  <c r="Q142"/>
  <c r="Q141"/>
  <c r="Q140"/>
  <c r="Q139"/>
  <c r="Q138"/>
  <c r="Q137"/>
  <c r="Q136"/>
  <c r="Q135"/>
  <c r="Q134"/>
  <c r="Q133"/>
  <c r="Q103"/>
  <c r="Q101"/>
  <c r="Q97"/>
  <c r="Q99"/>
  <c r="Q96"/>
  <c r="Q95"/>
  <c r="Q94"/>
  <c r="Q93"/>
  <c r="Q92"/>
  <c r="Q91"/>
  <c r="Q90"/>
  <c r="Q89"/>
  <c r="Q88"/>
  <c r="Q87"/>
  <c r="Q86"/>
  <c r="Q85"/>
  <c r="Q155"/>
  <c r="Q153"/>
  <c r="Q152"/>
  <c r="Q151"/>
  <c r="Q150"/>
  <c r="Q149"/>
  <c r="Q148"/>
  <c r="Q147"/>
  <c r="Q146"/>
  <c r="Q145"/>
  <c r="Q144"/>
  <c r="Q143"/>
  <c r="Q132"/>
  <c r="Q131"/>
  <c r="Q130"/>
  <c r="Q129"/>
  <c r="Q128"/>
  <c r="Q127"/>
  <c r="Q126"/>
  <c r="Q125"/>
  <c r="Q124"/>
  <c r="Q123"/>
  <c r="Q122"/>
  <c r="Q120"/>
  <c r="Q121"/>
  <c r="Q119"/>
  <c r="Q118"/>
  <c r="Q117"/>
  <c r="Q116"/>
  <c r="Q52"/>
  <c r="Q51"/>
  <c r="Q50"/>
  <c r="Q49"/>
  <c r="Q48"/>
  <c r="Q47"/>
  <c r="Q46"/>
  <c r="Q45"/>
  <c r="Q44"/>
  <c r="Q43"/>
  <c r="Q42"/>
  <c r="Q41"/>
  <c r="Q18"/>
  <c r="Q17"/>
  <c r="Q16"/>
  <c r="Q15"/>
  <c r="Q14"/>
  <c r="Q13"/>
  <c r="Q10"/>
  <c r="Q9"/>
  <c r="Q8"/>
  <c r="Q7"/>
  <c r="Q6"/>
  <c r="Q73"/>
  <c r="Q71"/>
  <c r="Q69"/>
  <c r="Q84"/>
  <c r="Q82"/>
  <c r="Q80"/>
  <c r="Q78"/>
  <c r="Q76"/>
  <c r="Q72"/>
  <c r="Q70"/>
  <c r="Q68"/>
  <c r="Q83"/>
  <c r="Q81"/>
  <c r="Q79"/>
  <c r="Q77"/>
  <c r="Q75"/>
  <c r="Q107"/>
  <c r="Q105"/>
  <c r="Q102"/>
  <c r="Q98"/>
  <c r="Q162"/>
  <c r="Q160"/>
  <c r="Q158"/>
  <c r="Q156"/>
  <c r="Q12"/>
  <c r="Q106"/>
  <c r="Q104"/>
  <c r="Q100"/>
  <c r="Q163"/>
  <c r="Q161"/>
  <c r="Q159"/>
  <c r="Q157"/>
  <c r="Q154"/>
  <c r="Q11"/>
  <c r="L69" l="1"/>
  <c r="L169" l="1"/>
  <c r="L168"/>
  <c r="L167"/>
  <c r="L166"/>
  <c r="L165"/>
  <c r="L164"/>
  <c r="N69"/>
  <c r="O69" s="1"/>
  <c r="L72"/>
  <c r="L13"/>
  <c r="L71"/>
  <c r="L17"/>
  <c r="L15"/>
  <c r="L70"/>
  <c r="L68"/>
  <c r="L16"/>
  <c r="L14"/>
  <c r="L18"/>
  <c r="L12"/>
  <c r="N164" l="1"/>
  <c r="O164" s="1"/>
  <c r="N165"/>
  <c r="O165" s="1"/>
  <c r="N166"/>
  <c r="O166" s="1"/>
  <c r="N167"/>
  <c r="O167" s="1"/>
  <c r="N168"/>
  <c r="O168" s="1"/>
  <c r="N169"/>
  <c r="O169" s="1"/>
  <c r="N12"/>
  <c r="O12" s="1"/>
  <c r="N14"/>
  <c r="O14" s="1"/>
  <c r="N68"/>
  <c r="O68" s="1"/>
  <c r="N15"/>
  <c r="O15" s="1"/>
  <c r="N71"/>
  <c r="O71" s="1"/>
  <c r="N72"/>
  <c r="O72" s="1"/>
  <c r="N18"/>
  <c r="O18" s="1"/>
  <c r="N16"/>
  <c r="O16" s="1"/>
  <c r="N70"/>
  <c r="O70" s="1"/>
  <c r="N17"/>
  <c r="O17" s="1"/>
  <c r="N13"/>
  <c r="O13" s="1"/>
  <c r="C186"/>
  <c r="Q186" l="1"/>
  <c r="R187" s="1"/>
  <c r="G10" l="1"/>
  <c r="F10"/>
  <c r="E10"/>
  <c r="G9"/>
  <c r="F9"/>
  <c r="E9"/>
  <c r="G8"/>
  <c r="F8"/>
  <c r="E8"/>
  <c r="G7"/>
  <c r="F7"/>
  <c r="E7"/>
  <c r="I7" l="1"/>
  <c r="K7"/>
  <c r="M7"/>
  <c r="K8"/>
  <c r="M8"/>
  <c r="I9"/>
  <c r="K9"/>
  <c r="M9"/>
  <c r="I10"/>
  <c r="K10"/>
  <c r="M10"/>
  <c r="M6"/>
  <c r="J8"/>
  <c r="I8"/>
  <c r="E6"/>
  <c r="F6"/>
  <c r="I6"/>
  <c r="K6"/>
  <c r="J6"/>
  <c r="J10"/>
  <c r="J9"/>
  <c r="J7"/>
  <c r="M11"/>
  <c r="M186" l="1"/>
  <c r="H6"/>
  <c r="H10"/>
  <c r="H8"/>
  <c r="H7" l="1"/>
  <c r="H9"/>
  <c r="D6" l="1"/>
  <c r="D10"/>
  <c r="D9"/>
  <c r="D8"/>
  <c r="D7"/>
  <c r="K11"/>
  <c r="J11"/>
  <c r="J186" l="1"/>
  <c r="K186"/>
  <c r="I11"/>
  <c r="I186" l="1"/>
  <c r="F11" l="1"/>
  <c r="E11"/>
  <c r="E186" l="1"/>
  <c r="F186"/>
  <c r="D11"/>
  <c r="H11"/>
  <c r="H186" l="1"/>
  <c r="G11"/>
  <c r="D186"/>
  <c r="L11" l="1"/>
  <c r="L6"/>
  <c r="L10" l="1"/>
  <c r="L8"/>
  <c r="L7"/>
  <c r="N11"/>
  <c r="O11" s="1"/>
  <c r="L9"/>
  <c r="N9" l="1"/>
  <c r="O9" s="1"/>
  <c r="N7"/>
  <c r="O7" s="1"/>
  <c r="N8"/>
  <c r="O8" s="1"/>
  <c r="N10"/>
  <c r="O10" s="1"/>
  <c r="L186"/>
  <c r="G6" l="1"/>
  <c r="G186" l="1"/>
  <c r="N6"/>
  <c r="O6" l="1"/>
  <c r="N186"/>
  <c r="O186" l="1"/>
  <c r="N187" s="1"/>
</calcChain>
</file>

<file path=xl/sharedStrings.xml><?xml version="1.0" encoding="utf-8"?>
<sst xmlns="http://schemas.openxmlformats.org/spreadsheetml/2006/main" count="254" uniqueCount="238">
  <si>
    <t>Зведена таблиця вартості послуги з управління багатоквартирним будинком</t>
  </si>
  <si>
    <t>№ з/п</t>
  </si>
  <si>
    <t>Адреса</t>
  </si>
  <si>
    <t>Площа будинку, м²</t>
  </si>
  <si>
    <t>Утримання спільного майна багатоквартирного будинку та прибудинкової території</t>
  </si>
  <si>
    <t>Винагорода управителю</t>
  </si>
  <si>
    <t>ВСЬОГО</t>
  </si>
  <si>
    <t>Харківська, 8</t>
  </si>
  <si>
    <t>Пушкіна, 3</t>
  </si>
  <si>
    <t>Некрасова, 1</t>
  </si>
  <si>
    <t>Дніпровська, 1</t>
  </si>
  <si>
    <t>Дніпровська, 2</t>
  </si>
  <si>
    <t>Дніпровська, 3</t>
  </si>
  <si>
    <t>Дніпровська, 5</t>
  </si>
  <si>
    <t>Дніпровська, 6</t>
  </si>
  <si>
    <t>Дніпровська, 7</t>
  </si>
  <si>
    <t>Дніпровська, 5А</t>
  </si>
  <si>
    <t>Дніпровська, 6А</t>
  </si>
  <si>
    <t>Дніпровська, 9</t>
  </si>
  <si>
    <t>Дніпровська, 11</t>
  </si>
  <si>
    <t>Дніпровська, 15</t>
  </si>
  <si>
    <t>Дніпровська, 17</t>
  </si>
  <si>
    <t>Спортивна 1</t>
  </si>
  <si>
    <t>Спортивна 7</t>
  </si>
  <si>
    <t>Харківська, 7</t>
  </si>
  <si>
    <t>Харківська, 10</t>
  </si>
  <si>
    <t>Харківська, 11</t>
  </si>
  <si>
    <t>Харківська, 13</t>
  </si>
  <si>
    <t>Харківська, 17</t>
  </si>
  <si>
    <t>Харківська, 21</t>
  </si>
  <si>
    <t>Харківська, 18</t>
  </si>
  <si>
    <t>Пушкіна, 1</t>
  </si>
  <si>
    <t>Пушкіна, 2</t>
  </si>
  <si>
    <t>Пушкіна, 4</t>
  </si>
  <si>
    <t>Пушкіна, 5</t>
  </si>
  <si>
    <t>Пушкіна, 7</t>
  </si>
  <si>
    <t>Пушкіна, 12</t>
  </si>
  <si>
    <t>Пушкіна, 3А</t>
  </si>
  <si>
    <t>Пушкіна, 6А</t>
  </si>
  <si>
    <t>Пушкіна, 8А</t>
  </si>
  <si>
    <t>Пушкіна, 10А</t>
  </si>
  <si>
    <t>Пушкіна, 12 А</t>
  </si>
  <si>
    <t>І. Петрова 1</t>
  </si>
  <si>
    <t>І. Петрова 3</t>
  </si>
  <si>
    <t>І. Петрова 5</t>
  </si>
  <si>
    <t>І. Петрова 9</t>
  </si>
  <si>
    <t>І. Петрова 11</t>
  </si>
  <si>
    <t>І. Петрова 13</t>
  </si>
  <si>
    <t>І. Петрова 1А</t>
  </si>
  <si>
    <t>І. Петрова 1Б</t>
  </si>
  <si>
    <t>І. Петрова 9А</t>
  </si>
  <si>
    <t>І. Петрова 15</t>
  </si>
  <si>
    <t>І. Петрова 15А</t>
  </si>
  <si>
    <t>І. Петрова 17</t>
  </si>
  <si>
    <t>Перемоги, 1</t>
  </si>
  <si>
    <t>Перемоги, 3</t>
  </si>
  <si>
    <t>Перемоги, 5</t>
  </si>
  <si>
    <t>Перемоги, 7</t>
  </si>
  <si>
    <t>Перемоги,9</t>
  </si>
  <si>
    <t>Перемоги,13</t>
  </si>
  <si>
    <t>Перемоги,17</t>
  </si>
  <si>
    <t>Перемоги, 21</t>
  </si>
  <si>
    <t>Перемоги, 23</t>
  </si>
  <si>
    <t>Перемоги, 25</t>
  </si>
  <si>
    <t>Перемоги, 27</t>
  </si>
  <si>
    <t>Перемоги, 27а</t>
  </si>
  <si>
    <t>Перемоги,27б</t>
  </si>
  <si>
    <t>Перемоги, 29</t>
  </si>
  <si>
    <t>Перемоги, 33</t>
  </si>
  <si>
    <t>Шахт.слави,1</t>
  </si>
  <si>
    <t>Шахт.слави,3</t>
  </si>
  <si>
    <t>Шахт.слави,4</t>
  </si>
  <si>
    <t>Шахт.слави,5</t>
  </si>
  <si>
    <t>Шахт.слави,4а</t>
  </si>
  <si>
    <t>Шахт.слави, 6а</t>
  </si>
  <si>
    <t>С.Маркова,1</t>
  </si>
  <si>
    <t>С.Маркова,2</t>
  </si>
  <si>
    <t>С.Маркова,3</t>
  </si>
  <si>
    <t>С.Маркова,4</t>
  </si>
  <si>
    <t>С.Маркова,6</t>
  </si>
  <si>
    <t>С.Маркова,10</t>
  </si>
  <si>
    <t>С.Маркова,12</t>
  </si>
  <si>
    <t>С.Маркова,14</t>
  </si>
  <si>
    <t>С.Маркова,16</t>
  </si>
  <si>
    <t>С.Маркова,18</t>
  </si>
  <si>
    <t>С.Маркова,20</t>
  </si>
  <si>
    <t>Лермонтова, 7</t>
  </si>
  <si>
    <t>Маяковського, 1</t>
  </si>
  <si>
    <t>Маяковського, 3</t>
  </si>
  <si>
    <t>Маяковського, 4</t>
  </si>
  <si>
    <t>Маяковського, 5</t>
  </si>
  <si>
    <t>Маяковського, 6</t>
  </si>
  <si>
    <t>Маяковського, 8</t>
  </si>
  <si>
    <t>Маяковського,3а</t>
  </si>
  <si>
    <t>Маяковського, 5а</t>
  </si>
  <si>
    <t>Маяковського, 9</t>
  </si>
  <si>
    <t>Маяковського, 10</t>
  </si>
  <si>
    <t>Маяковського, 11</t>
  </si>
  <si>
    <t>Маяковського, 15</t>
  </si>
  <si>
    <t>Маяковського, 16</t>
  </si>
  <si>
    <t>Маяковського, 17</t>
  </si>
  <si>
    <t>Маяковського, 9А</t>
  </si>
  <si>
    <t>Маяковського, 9б</t>
  </si>
  <si>
    <t>Маяковського, 18</t>
  </si>
  <si>
    <t>Маяковського, 19</t>
  </si>
  <si>
    <t>Маяковського, 20</t>
  </si>
  <si>
    <t>Маяковського, 21</t>
  </si>
  <si>
    <t>Маяковського, 23</t>
  </si>
  <si>
    <t>Маяковського, 25</t>
  </si>
  <si>
    <t>Маяковського, 27</t>
  </si>
  <si>
    <t>Никитина, 1</t>
  </si>
  <si>
    <t>Никитина, 3</t>
  </si>
  <si>
    <t>Никитина, 5</t>
  </si>
  <si>
    <t>Шахтарська, 1А</t>
  </si>
  <si>
    <t>Шахтарська, 5</t>
  </si>
  <si>
    <t>Шахтарська, 5А</t>
  </si>
  <si>
    <t>Шахтарська, 7</t>
  </si>
  <si>
    <t>Шахтарська, 9</t>
  </si>
  <si>
    <t>Курська, 2</t>
  </si>
  <si>
    <t>Курська, 2А</t>
  </si>
  <si>
    <t>Курська, 2Б</t>
  </si>
  <si>
    <t>Курська, 4</t>
  </si>
  <si>
    <t>Курська, 6</t>
  </si>
  <si>
    <t>Курська, 8</t>
  </si>
  <si>
    <t>Курська, 10</t>
  </si>
  <si>
    <t>Курська,12</t>
  </si>
  <si>
    <t>Курська, 16</t>
  </si>
  <si>
    <t>Курська, 16А</t>
  </si>
  <si>
    <t>Курська, 18</t>
  </si>
  <si>
    <t>Курська, 20</t>
  </si>
  <si>
    <t>Курська, 22</t>
  </si>
  <si>
    <t>Курська, 24</t>
  </si>
  <si>
    <t>Курська, 26</t>
  </si>
  <si>
    <t>Курська, 28</t>
  </si>
  <si>
    <t>Курська, 32</t>
  </si>
  <si>
    <t>Некрасова, 2</t>
  </si>
  <si>
    <t>Некрасова, 3</t>
  </si>
  <si>
    <t>Некрасова, 4</t>
  </si>
  <si>
    <t>Некрасова, 5</t>
  </si>
  <si>
    <t>Некрасова, 6</t>
  </si>
  <si>
    <t>Некрасова, 7</t>
  </si>
  <si>
    <t>Некрасова, 8</t>
  </si>
  <si>
    <t>Некрасова, 10</t>
  </si>
  <si>
    <t>Некрасова, 12</t>
  </si>
  <si>
    <t xml:space="preserve">Лермонтова, 4 </t>
  </si>
  <si>
    <t>Лермонтова, 6</t>
  </si>
  <si>
    <t>Лермонтова, 8</t>
  </si>
  <si>
    <t>Лермонтова, 8А</t>
  </si>
  <si>
    <t>Лермонтова,9</t>
  </si>
  <si>
    <t>Лермонтова,10</t>
  </si>
  <si>
    <t>Лермонтова,10 А</t>
  </si>
  <si>
    <t>Лермонтова,11А</t>
  </si>
  <si>
    <t>Лермонтова,12</t>
  </si>
  <si>
    <t>Лермонтова,12 А</t>
  </si>
  <si>
    <t>Лермонтова,16А</t>
  </si>
  <si>
    <t>Лермонтова,17</t>
  </si>
  <si>
    <t>Лермонтова,18</t>
  </si>
  <si>
    <t>Лермонтова,18А</t>
  </si>
  <si>
    <t>Лермонтова,20</t>
  </si>
  <si>
    <t>Лермонтова,20А</t>
  </si>
  <si>
    <t>Лермонтова,22</t>
  </si>
  <si>
    <t>Лермонтова,24</t>
  </si>
  <si>
    <t>Лермонтова,28</t>
  </si>
  <si>
    <t>Лермонтова,30</t>
  </si>
  <si>
    <t>Миру,2</t>
  </si>
  <si>
    <t>Миру,8</t>
  </si>
  <si>
    <t>Миру,9</t>
  </si>
  <si>
    <t>Миру,10</t>
  </si>
  <si>
    <t>Миру,11</t>
  </si>
  <si>
    <t>Миру,12</t>
  </si>
  <si>
    <t>Миру,13</t>
  </si>
  <si>
    <t>Миру,15</t>
  </si>
  <si>
    <t>Миру,15А</t>
  </si>
  <si>
    <t>Миру,15Б</t>
  </si>
  <si>
    <t>Миру,16</t>
  </si>
  <si>
    <t>Миру,17</t>
  </si>
  <si>
    <t>Миру,18</t>
  </si>
  <si>
    <t>Миру,20</t>
  </si>
  <si>
    <t>Дніпровська, 13</t>
  </si>
  <si>
    <t>Г. Космосу, 1</t>
  </si>
  <si>
    <t>Г. Космосу, 2</t>
  </si>
  <si>
    <t>Г. Космосу, 3</t>
  </si>
  <si>
    <t>Г. Космосу, 3А</t>
  </si>
  <si>
    <t>Г. Космосу, 3Б</t>
  </si>
  <si>
    <t>Г. Космосу, 4</t>
  </si>
  <si>
    <t>Г. Космосу, 5</t>
  </si>
  <si>
    <t>середньозважений тариф</t>
  </si>
  <si>
    <t>середній тариф</t>
  </si>
  <si>
    <t>Миру,4</t>
  </si>
  <si>
    <t>діючий тариф</t>
  </si>
  <si>
    <t xml:space="preserve"> Технічне обслуговування внутрішньобудинкових систем</t>
  </si>
  <si>
    <t>Обслуговування димових та вентиляційних каналів</t>
  </si>
  <si>
    <t xml:space="preserve"> Поточний ремонт конструктивних елементів тощо</t>
  </si>
  <si>
    <t xml:space="preserve"> Поточний ремонт внутрішньобудинкових систем</t>
  </si>
  <si>
    <t>Посипання частини прибудинкової території, призначеної для проходу та проїзду, протиожеледними сумішами</t>
  </si>
  <si>
    <t>Дератизація</t>
  </si>
  <si>
    <t>Придбання електричної енергії для освітлення місць загального користування</t>
  </si>
  <si>
    <t>Прибирання прибудинкової території</t>
  </si>
  <si>
    <t>Площа ФОП, м²</t>
  </si>
  <si>
    <t>Періодичність та строки виконання робіт:</t>
  </si>
  <si>
    <t xml:space="preserve"> - </t>
  </si>
  <si>
    <t>регламентні роботи (обхід, огляд, перевірка роботи та технічного стану )</t>
  </si>
  <si>
    <t>у мірі необхідності , але не рідше 1-го разу у квартал</t>
  </si>
  <si>
    <t>профілактичні роботи (прочишення, усунення засмічень, несправностей та витоків в системах)</t>
  </si>
  <si>
    <t xml:space="preserve">у мірі необхідності </t>
  </si>
  <si>
    <t xml:space="preserve">2. Обслуговування димових та вентиляційних каналів </t>
  </si>
  <si>
    <t>регламентні роботи (обхід, огляд, перевірка наявності тяги у димових та вентиляційних каналів)</t>
  </si>
  <si>
    <t>1 раз на рік, згідно графіку</t>
  </si>
  <si>
    <t>прочищення димових та вентиляційних каналів</t>
  </si>
  <si>
    <t>за необхідністю</t>
  </si>
  <si>
    <t>3. Поточний ремонт конструктивних елементів</t>
  </si>
  <si>
    <t>регламентні роботи згідно графіку поточного ремонту , складеного за результатами загальних оглядів житлових будинків, звернень та заявок співвлвсників</t>
  </si>
  <si>
    <t>за графіком протягом року , по мірі накопичення коштів</t>
  </si>
  <si>
    <t>регламентні роботи  з поточного ремонту внутрішньобуникових систем холодного водопостачанння, водовідведення, централізованого опалення та електропроводки(крім квартирної)</t>
  </si>
  <si>
    <t xml:space="preserve"> протягом року , по мірі накопичення коштів</t>
  </si>
  <si>
    <t>прибирання опалого листя</t>
  </si>
  <si>
    <t>косіння зеленої зони прибудинкової территорії</t>
  </si>
  <si>
    <t>щоденно, крім вихідних та святкових днів</t>
  </si>
  <si>
    <t>у мірі необхідності</t>
  </si>
  <si>
    <t>збирання дрібного сміття на прибудинковій території</t>
  </si>
  <si>
    <t>підмітання прибудинкової території</t>
  </si>
  <si>
    <t>ручне посипання території протиожиледними сумішами (тротуари та дворові перехідні доріжки)</t>
  </si>
  <si>
    <t>у зимовий період при снігопадах і наявності ожеледиці</t>
  </si>
  <si>
    <t xml:space="preserve">7. Дератизація </t>
  </si>
  <si>
    <t>виконання комплексу заходів бородьби з гризунами</t>
  </si>
  <si>
    <t>2 рази на рік, згідно графіку</t>
  </si>
  <si>
    <t>8. Дезинсекція</t>
  </si>
  <si>
    <t>виконання комплексу заходів бородьби з побутовими комахами - блохами, комарами</t>
  </si>
  <si>
    <t>забезпечення під'їзного освітлення</t>
  </si>
  <si>
    <t>постійно у нічний час, за необхідності - цілодобово</t>
  </si>
  <si>
    <t>1. Технічне обслуговування внутрішньобудинкових систем холодного водопостачання, водовідведення, централізованого опалення та електропроводки (крім квартирної)</t>
  </si>
  <si>
    <t xml:space="preserve">1 раз на тиждень </t>
  </si>
  <si>
    <t>1раз на місяць, в літній період</t>
  </si>
  <si>
    <t xml:space="preserve">Додаток </t>
  </si>
  <si>
    <t>6. Посипання частини прибудинкової території , призначеної для проходу та проїзду, протиожеледними сумішами</t>
  </si>
  <si>
    <t>5. Прибирання прибудинкової території</t>
  </si>
  <si>
    <t>4. Поточний ремонт внутрішньобудинкових систем</t>
  </si>
  <si>
    <t>9. Придбання електричної енергії для освітлення місць загального коритстування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</si>
</sst>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26">
    <font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4" fillId="2" borderId="2" xfId="0" applyFont="1" applyFill="1" applyBorder="1"/>
    <xf numFmtId="164" fontId="4" fillId="2" borderId="2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2" xfId="0" applyFont="1" applyFill="1" applyBorder="1"/>
    <xf numFmtId="0" fontId="4" fillId="2" borderId="2" xfId="0" applyFont="1" applyFill="1" applyBorder="1" applyAlignment="1">
      <alignment horizontal="left"/>
    </xf>
    <xf numFmtId="164" fontId="5" fillId="2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" fontId="4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wrapText="1"/>
    </xf>
    <xf numFmtId="0" fontId="9" fillId="0" borderId="0" xfId="0" applyFont="1"/>
    <xf numFmtId="4" fontId="10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5" fillId="0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165" fontId="5" fillId="2" borderId="2" xfId="0" applyNumberFormat="1" applyFont="1" applyFill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0" fontId="5" fillId="2" borderId="0" xfId="0" applyFont="1" applyFill="1" applyBorder="1"/>
    <xf numFmtId="0" fontId="15" fillId="0" borderId="0" xfId="0" applyFont="1" applyBorder="1" applyAlignment="1">
      <alignment wrapText="1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6" fillId="0" borderId="2" xfId="0" applyFont="1" applyBorder="1" applyAlignment="1">
      <alignment horizontal="right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5" fillId="2" borderId="0" xfId="0" applyFont="1" applyFill="1" applyBorder="1" applyAlignment="1"/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 wrapText="1"/>
    </xf>
    <xf numFmtId="0" fontId="3" fillId="2" borderId="0" xfId="0" applyFont="1" applyFill="1" applyBorder="1"/>
    <xf numFmtId="0" fontId="1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8" fillId="2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5" fillId="2" borderId="3" xfId="0" applyFont="1" applyFill="1" applyBorder="1" applyAlignment="1">
      <alignment horizontal="right"/>
    </xf>
    <xf numFmtId="165" fontId="18" fillId="2" borderId="1" xfId="0" applyNumberFormat="1" applyFont="1" applyFill="1" applyBorder="1" applyAlignment="1">
      <alignment horizontal="right"/>
    </xf>
    <xf numFmtId="2" fontId="11" fillId="2" borderId="0" xfId="0" applyNumberFormat="1" applyFont="1" applyFill="1"/>
    <xf numFmtId="2" fontId="16" fillId="2" borderId="0" xfId="0" applyNumberFormat="1" applyFont="1" applyFill="1"/>
    <xf numFmtId="165" fontId="9" fillId="2" borderId="2" xfId="0" applyNumberFormat="1" applyFont="1" applyFill="1" applyBorder="1"/>
    <xf numFmtId="0" fontId="2" fillId="4" borderId="2" xfId="0" applyFont="1" applyFill="1" applyBorder="1" applyAlignment="1">
      <alignment horizontal="left" textRotation="90" wrapText="1"/>
    </xf>
    <xf numFmtId="0" fontId="5" fillId="0" borderId="2" xfId="0" applyFont="1" applyFill="1" applyBorder="1"/>
    <xf numFmtId="0" fontId="5" fillId="2" borderId="2" xfId="0" applyFont="1" applyFill="1" applyBorder="1" applyAlignment="1">
      <alignment horizontal="center"/>
    </xf>
    <xf numFmtId="164" fontId="19" fillId="2" borderId="2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165" fontId="5" fillId="2" borderId="2" xfId="0" applyNumberFormat="1" applyFont="1" applyFill="1" applyBorder="1" applyAlignment="1">
      <alignment horizontal="center"/>
    </xf>
    <xf numFmtId="0" fontId="7" fillId="2" borderId="0" xfId="0" applyFont="1" applyFill="1" applyBorder="1" applyAlignment="1"/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7" fillId="2" borderId="4" xfId="0" applyFont="1" applyFill="1" applyBorder="1"/>
    <xf numFmtId="0" fontId="8" fillId="2" borderId="2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0" borderId="4" xfId="0" applyFont="1" applyFill="1" applyBorder="1"/>
    <xf numFmtId="0" fontId="14" fillId="0" borderId="4" xfId="0" applyFont="1" applyBorder="1" applyAlignment="1">
      <alignment wrapText="1"/>
    </xf>
    <xf numFmtId="0" fontId="5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15" fillId="0" borderId="0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textRotation="255"/>
    </xf>
    <xf numFmtId="0" fontId="8" fillId="2" borderId="3" xfId="0" applyFont="1" applyFill="1" applyBorder="1" applyAlignment="1">
      <alignment horizontal="center" textRotation="255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3" xfId="0" applyFont="1" applyFill="1" applyBorder="1" applyAlignment="1">
      <alignment horizontal="center" vertical="top" textRotation="90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2" fillId="2" borderId="0" xfId="0" applyFont="1" applyFill="1"/>
    <xf numFmtId="0" fontId="3" fillId="0" borderId="0" xfId="0" applyFont="1" applyBorder="1" applyAlignment="1">
      <alignment wrapText="1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&#1044;&#1085;&#1110;&#1087;&#1088;&#1086;&#1074;&#1089;&#1100;&#1082;&#1072;,%20&#1064;&#1072;&#1093;&#1090;&#1072;&#1088;&#1089;&#1100;&#1082;&#1086;&#1111;%20&#1089;&#1083;&#1072;&#1074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&#1057;&#1087;&#1086;&#1088;&#1090;&#1080;&#1074;&#1085;&#1072;,%20&#1061;&#1072;&#1088;&#1100;&#1082;&#1110;&#1074;&#1089;&#1100;&#1082;&#1072;,%20&#1053;&#1110;&#1082;&#1110;&#1090;&#1110;&#1085;&#1072;,%20&#1050;&#1091;&#1088;&#1089;&#1100;&#1082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&#1055;&#1091;&#1096;&#1082;&#1110;&#1085;&#1072;,%20&#1030;.&#1055;&#1077;&#1090;&#1088;&#1086;&#1074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&#1055;&#1077;&#1088;&#1077;&#1084;&#1086;&#1075;&#1080;,%20&#1064;&#1072;&#1093;&#1090;&#1072;&#1088;&#1089;&#1100;&#1082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&#1053;&#1077;&#1082;&#1088;&#1072;&#1089;&#1086;&#1074;&#1072;,&#1057;.&#1052;&#1072;&#1088;&#1082;&#1086;&#1074;&#107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&#1052;&#1072;&#1103;&#1082;&#1086;&#1074;&#1089;&#1100;&#1082;&#1086;&#1075;&#108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&#1051;&#1077;&#1088;&#1084;&#1086;&#1085;&#1090;&#1086;&#1074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&#1052;&#1080;&#1088;&#1091;,%20&#1043;.&#1050;&#1086;&#1089;&#1084;&#1086;&#1089;&#10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"/>
      <sheetName val="Дн.1"/>
      <sheetName val="Дн.2"/>
      <sheetName val="Дн.3"/>
      <sheetName val="Дн.5"/>
      <sheetName val="Дн.5а"/>
      <sheetName val="Дн.6"/>
      <sheetName val="Дн.6а"/>
      <sheetName val="Дн.7"/>
      <sheetName val="Дн.9"/>
      <sheetName val="Дн.11"/>
      <sheetName val="Дн.13"/>
      <sheetName val="Дн.15"/>
      <sheetName val="Дн.17"/>
      <sheetName val="Ш.сл.1"/>
      <sheetName val="Ш.сл.3"/>
      <sheetName val="Ш.сл.4"/>
      <sheetName val="Ш.сл.4а"/>
      <sheetName val="Ш.сл.5"/>
      <sheetName val="Ш.сл.6а "/>
    </sheetNames>
    <sheetDataSet>
      <sheetData sheetId="0" refreshError="1"/>
      <sheetData sheetId="1">
        <row r="24">
          <cell r="B24">
            <v>2.1917</v>
          </cell>
        </row>
        <row r="52">
          <cell r="B52">
            <v>0.19120000000000001</v>
          </cell>
        </row>
        <row r="58">
          <cell r="B58">
            <v>1.2642</v>
          </cell>
        </row>
        <row r="62">
          <cell r="B62">
            <v>1.2482</v>
          </cell>
        </row>
        <row r="66">
          <cell r="B66">
            <v>1.306</v>
          </cell>
        </row>
        <row r="82">
          <cell r="B82">
            <v>2.8999999999999998E-3</v>
          </cell>
        </row>
        <row r="89">
          <cell r="B89">
            <v>3.3999999999999998E-3</v>
          </cell>
        </row>
        <row r="95">
          <cell r="B95">
            <v>4.5999999999999999E-3</v>
          </cell>
        </row>
        <row r="101">
          <cell r="B101">
            <v>0.20119999999999999</v>
          </cell>
        </row>
        <row r="104">
          <cell r="B104">
            <v>0</v>
          </cell>
        </row>
      </sheetData>
      <sheetData sheetId="2">
        <row r="24">
          <cell r="B24">
            <v>1.7730999999999999</v>
          </cell>
        </row>
        <row r="52">
          <cell r="B52">
            <v>0.2248</v>
          </cell>
        </row>
        <row r="58">
          <cell r="B58">
            <v>1.1559999999999999</v>
          </cell>
        </row>
        <row r="62">
          <cell r="B62">
            <v>1.3879999999999999</v>
          </cell>
        </row>
        <row r="66">
          <cell r="B66">
            <v>1.3002</v>
          </cell>
        </row>
        <row r="82">
          <cell r="B82">
            <v>2.5999999999999999E-3</v>
          </cell>
        </row>
        <row r="89">
          <cell r="B89">
            <v>2.47E-2</v>
          </cell>
        </row>
        <row r="95">
          <cell r="B95">
            <v>3.3399999999999999E-2</v>
          </cell>
        </row>
        <row r="101">
          <cell r="B101">
            <v>0.78120000000000001</v>
          </cell>
        </row>
        <row r="104">
          <cell r="B104">
            <v>0</v>
          </cell>
        </row>
      </sheetData>
      <sheetData sheetId="3">
        <row r="24">
          <cell r="B24">
            <v>1.8798999999999999</v>
          </cell>
        </row>
        <row r="52">
          <cell r="B52">
            <v>7.7799999999999994E-2</v>
          </cell>
        </row>
        <row r="58">
          <cell r="B58">
            <v>1.2698</v>
          </cell>
        </row>
        <row r="62">
          <cell r="B62">
            <v>1.528</v>
          </cell>
        </row>
        <row r="66">
          <cell r="B66">
            <v>1.306</v>
          </cell>
        </row>
        <row r="82">
          <cell r="B82">
            <v>2.3999999999999998E-3</v>
          </cell>
        </row>
        <row r="89">
          <cell r="B89">
            <v>5.7999999999999996E-3</v>
          </cell>
        </row>
        <row r="95">
          <cell r="B95">
            <v>7.7000000000000002E-3</v>
          </cell>
        </row>
        <row r="101">
          <cell r="B101">
            <v>8.5800000000000001E-2</v>
          </cell>
        </row>
        <row r="104">
          <cell r="B104">
            <v>0</v>
          </cell>
        </row>
      </sheetData>
      <sheetData sheetId="4">
        <row r="24">
          <cell r="B24">
            <v>2.2151000000000001</v>
          </cell>
        </row>
        <row r="52">
          <cell r="B52">
            <v>9.9599999999999994E-2</v>
          </cell>
        </row>
        <row r="58">
          <cell r="B58">
            <v>1.2802</v>
          </cell>
        </row>
        <row r="62">
          <cell r="B62">
            <v>1.264</v>
          </cell>
        </row>
        <row r="66">
          <cell r="B66">
            <v>1.3189</v>
          </cell>
        </row>
        <row r="82">
          <cell r="B82">
            <v>2.2000000000000001E-3</v>
          </cell>
        </row>
        <row r="89">
          <cell r="B89">
            <v>3.5000000000000001E-3</v>
          </cell>
        </row>
        <row r="95">
          <cell r="B95">
            <v>4.7000000000000002E-3</v>
          </cell>
        </row>
        <row r="101">
          <cell r="B101">
            <v>9.9099999999999994E-2</v>
          </cell>
        </row>
        <row r="104">
          <cell r="B104">
            <v>0</v>
          </cell>
        </row>
      </sheetData>
      <sheetData sheetId="5">
        <row r="24">
          <cell r="B24">
            <v>2.2241</v>
          </cell>
        </row>
        <row r="52">
          <cell r="B52">
            <v>0.14960000000000001</v>
          </cell>
        </row>
        <row r="58">
          <cell r="B58">
            <v>1.1546000000000001</v>
          </cell>
        </row>
        <row r="62">
          <cell r="B62">
            <v>0.84740000000000004</v>
          </cell>
        </row>
        <row r="66">
          <cell r="B66">
            <v>1.3048</v>
          </cell>
        </row>
        <row r="82">
          <cell r="B82">
            <v>3.2000000000000002E-3</v>
          </cell>
        </row>
        <row r="89">
          <cell r="B89">
            <v>5.1999999999999998E-3</v>
          </cell>
        </row>
        <row r="95">
          <cell r="B95">
            <v>7.1000000000000004E-3</v>
          </cell>
        </row>
        <row r="101">
          <cell r="B101">
            <v>0.82599999999999996</v>
          </cell>
        </row>
        <row r="104">
          <cell r="B104">
            <v>0</v>
          </cell>
        </row>
      </sheetData>
      <sheetData sheetId="6">
        <row r="24">
          <cell r="B24">
            <v>1.7765</v>
          </cell>
        </row>
        <row r="52">
          <cell r="B52">
            <v>0.22539999999999999</v>
          </cell>
        </row>
        <row r="58">
          <cell r="B58">
            <v>1.1593</v>
          </cell>
        </row>
        <row r="62">
          <cell r="B62">
            <v>0.92459999999999998</v>
          </cell>
        </row>
        <row r="66">
          <cell r="B66">
            <v>1.1226</v>
          </cell>
        </row>
        <row r="82">
          <cell r="B82">
            <v>3.0999999999999999E-3</v>
          </cell>
        </row>
        <row r="89">
          <cell r="B89">
            <v>2.41E-2</v>
          </cell>
        </row>
        <row r="95">
          <cell r="B95">
            <v>3.2599999999999997E-2</v>
          </cell>
        </row>
        <row r="101">
          <cell r="B101">
            <v>0.1232</v>
          </cell>
        </row>
        <row r="104">
          <cell r="B104">
            <v>0</v>
          </cell>
        </row>
      </sheetData>
      <sheetData sheetId="7">
        <row r="24">
          <cell r="B24">
            <v>1.7383999999999999</v>
          </cell>
        </row>
        <row r="52">
          <cell r="B52">
            <v>0.223</v>
          </cell>
        </row>
        <row r="58">
          <cell r="B58">
            <v>1.1472</v>
          </cell>
        </row>
        <row r="62">
          <cell r="B62">
            <v>0.91490000000000005</v>
          </cell>
        </row>
        <row r="66">
          <cell r="B66">
            <v>1.1240000000000001</v>
          </cell>
        </row>
        <row r="82">
          <cell r="B82">
            <v>3.0000000000000001E-3</v>
          </cell>
        </row>
        <row r="89">
          <cell r="B89">
            <v>2.23E-2</v>
          </cell>
        </row>
        <row r="95">
          <cell r="B95">
            <v>3.0099999999999998E-2</v>
          </cell>
        </row>
        <row r="101">
          <cell r="B101">
            <v>0.7268</v>
          </cell>
        </row>
        <row r="104">
          <cell r="B104">
            <v>0</v>
          </cell>
        </row>
      </sheetData>
      <sheetData sheetId="8">
        <row r="24">
          <cell r="B24">
            <v>1.9742</v>
          </cell>
        </row>
        <row r="52">
          <cell r="B52">
            <v>0.1118</v>
          </cell>
        </row>
        <row r="58">
          <cell r="B58">
            <v>1.0786</v>
          </cell>
        </row>
        <row r="62">
          <cell r="B62">
            <v>1.5573999999999999</v>
          </cell>
        </row>
        <row r="66">
          <cell r="B66">
            <v>1.319</v>
          </cell>
        </row>
        <row r="82">
          <cell r="B82">
            <v>3.7000000000000002E-3</v>
          </cell>
        </row>
        <row r="89">
          <cell r="B89">
            <v>5.8999999999999999E-3</v>
          </cell>
        </row>
        <row r="95">
          <cell r="B95">
            <v>7.9000000000000008E-3</v>
          </cell>
        </row>
        <row r="101">
          <cell r="B101">
            <v>8.5400000000000004E-2</v>
          </cell>
        </row>
        <row r="104">
          <cell r="B104">
            <v>0</v>
          </cell>
        </row>
      </sheetData>
      <sheetData sheetId="9">
        <row r="24">
          <cell r="B24">
            <v>2.1616</v>
          </cell>
        </row>
        <row r="52">
          <cell r="B52">
            <v>9.6600000000000005E-2</v>
          </cell>
        </row>
        <row r="58">
          <cell r="B58">
            <v>1.2421</v>
          </cell>
        </row>
        <row r="62">
          <cell r="B62">
            <v>1.2263999999999999</v>
          </cell>
        </row>
        <row r="66">
          <cell r="B66">
            <v>1.3089999999999999</v>
          </cell>
        </row>
        <row r="82">
          <cell r="B82">
            <v>2.2000000000000001E-3</v>
          </cell>
        </row>
        <row r="89">
          <cell r="B89">
            <v>3.3999999999999998E-3</v>
          </cell>
        </row>
        <row r="95">
          <cell r="B95">
            <v>4.5999999999999999E-3</v>
          </cell>
        </row>
        <row r="101">
          <cell r="B101">
            <v>5.3800000000000001E-2</v>
          </cell>
        </row>
        <row r="104">
          <cell r="B104">
            <v>0</v>
          </cell>
        </row>
      </sheetData>
      <sheetData sheetId="10">
        <row r="24">
          <cell r="B24">
            <v>2.4285999999999999</v>
          </cell>
        </row>
        <row r="52">
          <cell r="B52">
            <v>0.111</v>
          </cell>
        </row>
        <row r="58">
          <cell r="B58">
            <v>1.1424000000000001</v>
          </cell>
        </row>
        <row r="62">
          <cell r="B62">
            <v>1.41</v>
          </cell>
        </row>
        <row r="66">
          <cell r="B66">
            <v>1.4872000000000001</v>
          </cell>
        </row>
        <row r="82">
          <cell r="B82">
            <v>3.2000000000000002E-3</v>
          </cell>
        </row>
        <row r="89">
          <cell r="B89">
            <v>4.3400000000000001E-2</v>
          </cell>
        </row>
        <row r="95">
          <cell r="B95">
            <v>5.8700000000000002E-2</v>
          </cell>
        </row>
        <row r="101">
          <cell r="B101">
            <v>1.0751999999999999</v>
          </cell>
        </row>
        <row r="104">
          <cell r="B104">
            <v>0</v>
          </cell>
        </row>
      </sheetData>
      <sheetData sheetId="11">
        <row r="24">
          <cell r="B24">
            <v>2.1684999999999999</v>
          </cell>
        </row>
        <row r="52">
          <cell r="B52">
            <v>9.6799999999999997E-2</v>
          </cell>
        </row>
        <row r="58">
          <cell r="B58">
            <v>1.2461</v>
          </cell>
        </row>
        <row r="62">
          <cell r="B62">
            <v>1.2303999999999999</v>
          </cell>
        </row>
        <row r="66">
          <cell r="B66">
            <v>1.3045</v>
          </cell>
        </row>
        <row r="82">
          <cell r="B82">
            <v>2.2000000000000001E-3</v>
          </cell>
        </row>
        <row r="89">
          <cell r="B89">
            <v>3.7900000000000003E-2</v>
          </cell>
        </row>
        <row r="95">
          <cell r="B95">
            <v>5.1200000000000002E-2</v>
          </cell>
        </row>
        <row r="101">
          <cell r="B101">
            <v>0.93679999999999997</v>
          </cell>
        </row>
        <row r="104">
          <cell r="B104">
            <v>0</v>
          </cell>
        </row>
      </sheetData>
      <sheetData sheetId="12">
        <row r="24">
          <cell r="B24">
            <v>2.2246000000000001</v>
          </cell>
        </row>
        <row r="52">
          <cell r="B52">
            <v>9.8199999999999996E-2</v>
          </cell>
        </row>
        <row r="58">
          <cell r="B58">
            <v>1.2625999999999999</v>
          </cell>
        </row>
        <row r="62">
          <cell r="B62">
            <v>1.2465999999999999</v>
          </cell>
        </row>
        <row r="66">
          <cell r="B66">
            <v>1.3113999999999999</v>
          </cell>
        </row>
        <row r="82">
          <cell r="B82">
            <v>2.2000000000000001E-3</v>
          </cell>
        </row>
        <row r="89">
          <cell r="B89">
            <v>3.3999999999999998E-3</v>
          </cell>
        </row>
        <row r="95">
          <cell r="B95">
            <v>4.5999999999999999E-3</v>
          </cell>
        </row>
        <row r="101">
          <cell r="B101">
            <v>1.2278</v>
          </cell>
        </row>
        <row r="104">
          <cell r="B104">
            <v>0</v>
          </cell>
        </row>
      </sheetData>
      <sheetData sheetId="13">
        <row r="20">
          <cell r="B20">
            <v>2.0988000000000002</v>
          </cell>
        </row>
        <row r="48">
          <cell r="B48">
            <v>0.19209999999999999</v>
          </cell>
        </row>
        <row r="54">
          <cell r="B54">
            <v>1.2126999999999999</v>
          </cell>
        </row>
        <row r="58">
          <cell r="B58">
            <v>1.3663000000000001</v>
          </cell>
        </row>
        <row r="62">
          <cell r="B62">
            <v>1.3173999999999999</v>
          </cell>
        </row>
        <row r="78">
          <cell r="B78">
            <v>3.7000000000000002E-3</v>
          </cell>
        </row>
        <row r="85">
          <cell r="B85">
            <v>0.04</v>
          </cell>
        </row>
        <row r="91">
          <cell r="B91">
            <v>5.3999999999999999E-2</v>
          </cell>
        </row>
        <row r="97">
          <cell r="B97">
            <v>0.46100000000000002</v>
          </cell>
        </row>
        <row r="100">
          <cell r="B100">
            <v>0</v>
          </cell>
        </row>
      </sheetData>
      <sheetData sheetId="14">
        <row r="20">
          <cell r="B20">
            <v>1.7659</v>
          </cell>
        </row>
        <row r="48">
          <cell r="B48">
            <v>0.22339999999999999</v>
          </cell>
        </row>
        <row r="54">
          <cell r="B54">
            <v>1.1496999999999999</v>
          </cell>
        </row>
        <row r="58">
          <cell r="B58">
            <v>1.3805000000000001</v>
          </cell>
        </row>
        <row r="62">
          <cell r="B62">
            <v>1.1233</v>
          </cell>
        </row>
        <row r="78">
          <cell r="B78">
            <v>2.5999999999999999E-3</v>
          </cell>
        </row>
        <row r="85">
          <cell r="B85">
            <v>2.2200000000000001E-2</v>
          </cell>
        </row>
        <row r="91">
          <cell r="B91">
            <v>0.03</v>
          </cell>
        </row>
        <row r="97">
          <cell r="B97">
            <v>0.28270000000000001</v>
          </cell>
        </row>
        <row r="100">
          <cell r="B100">
            <v>0</v>
          </cell>
        </row>
      </sheetData>
      <sheetData sheetId="15">
        <row r="20">
          <cell r="B20">
            <v>1.8623000000000001</v>
          </cell>
        </row>
        <row r="48">
          <cell r="B48">
            <v>0.2392</v>
          </cell>
        </row>
        <row r="54">
          <cell r="B54">
            <v>1.23</v>
          </cell>
        </row>
        <row r="58">
          <cell r="B58">
            <v>1.4767999999999999</v>
          </cell>
        </row>
        <row r="62">
          <cell r="B62">
            <v>1.1226</v>
          </cell>
        </row>
        <row r="78">
          <cell r="B78">
            <v>2.8E-3</v>
          </cell>
        </row>
        <row r="85">
          <cell r="B85">
            <v>2.41E-2</v>
          </cell>
        </row>
        <row r="91">
          <cell r="B91">
            <v>3.2599999999999997E-2</v>
          </cell>
        </row>
        <row r="97">
          <cell r="B97">
            <v>1.9800000000000002E-2</v>
          </cell>
        </row>
        <row r="100">
          <cell r="B100">
            <v>0</v>
          </cell>
        </row>
      </sheetData>
      <sheetData sheetId="16">
        <row r="20">
          <cell r="B20">
            <v>1.7710999999999999</v>
          </cell>
        </row>
        <row r="48">
          <cell r="B48">
            <v>0.22439999999999999</v>
          </cell>
        </row>
        <row r="54">
          <cell r="B54">
            <v>1.1797</v>
          </cell>
        </row>
        <row r="58">
          <cell r="B58">
            <v>1.3857999999999999</v>
          </cell>
        </row>
        <row r="62">
          <cell r="B62">
            <v>1.1202000000000001</v>
          </cell>
        </row>
        <row r="78">
          <cell r="B78">
            <v>2.5999999999999999E-3</v>
          </cell>
        </row>
        <row r="85">
          <cell r="B85">
            <v>2.12E-2</v>
          </cell>
        </row>
        <row r="91">
          <cell r="B91">
            <v>2.8799999999999999E-2</v>
          </cell>
        </row>
        <row r="97">
          <cell r="B97">
            <v>0.5242</v>
          </cell>
        </row>
        <row r="100">
          <cell r="B100">
            <v>0</v>
          </cell>
        </row>
      </sheetData>
      <sheetData sheetId="17">
        <row r="20">
          <cell r="B20">
            <v>1.7564</v>
          </cell>
        </row>
        <row r="48">
          <cell r="B48">
            <v>0.22220000000000001</v>
          </cell>
        </row>
        <row r="54">
          <cell r="B54">
            <v>1.143</v>
          </cell>
        </row>
        <row r="58">
          <cell r="B58">
            <v>0.91149999999999998</v>
          </cell>
        </row>
        <row r="62">
          <cell r="B62">
            <v>1.121</v>
          </cell>
        </row>
        <row r="78">
          <cell r="B78">
            <v>2.5999999999999999E-3</v>
          </cell>
        </row>
        <row r="85">
          <cell r="B85">
            <v>2.18E-2</v>
          </cell>
        </row>
        <row r="91">
          <cell r="B91">
            <v>2.9499999999999998E-2</v>
          </cell>
        </row>
        <row r="97">
          <cell r="B97">
            <v>0.72419999999999995</v>
          </cell>
        </row>
        <row r="100">
          <cell r="B100">
            <v>0</v>
          </cell>
        </row>
      </sheetData>
      <sheetData sheetId="18">
        <row r="20">
          <cell r="B20">
            <v>1.8653999999999999</v>
          </cell>
        </row>
        <row r="48">
          <cell r="B48">
            <v>0.23949999999999999</v>
          </cell>
        </row>
        <row r="54">
          <cell r="B54">
            <v>1.232</v>
          </cell>
        </row>
        <row r="58">
          <cell r="B58">
            <v>1.4794</v>
          </cell>
        </row>
        <row r="62">
          <cell r="B62">
            <v>1.1226</v>
          </cell>
        </row>
        <row r="78">
          <cell r="B78">
            <v>2.8E-3</v>
          </cell>
        </row>
        <row r="85">
          <cell r="B85">
            <v>2.18E-2</v>
          </cell>
        </row>
        <row r="91">
          <cell r="B91">
            <v>2.9499999999999998E-2</v>
          </cell>
        </row>
        <row r="97">
          <cell r="B97">
            <v>0.14000000000000001</v>
          </cell>
        </row>
        <row r="100">
          <cell r="B100">
            <v>0</v>
          </cell>
        </row>
      </sheetData>
      <sheetData sheetId="19">
        <row r="20">
          <cell r="B20">
            <v>1.8865000000000001</v>
          </cell>
        </row>
        <row r="48">
          <cell r="B48">
            <v>0.24429999999999999</v>
          </cell>
        </row>
        <row r="54">
          <cell r="B54">
            <v>1.194</v>
          </cell>
        </row>
        <row r="58">
          <cell r="B58">
            <v>1.3952</v>
          </cell>
        </row>
        <row r="62">
          <cell r="B62">
            <v>1.129</v>
          </cell>
        </row>
        <row r="78">
          <cell r="B78">
            <v>2.5999999999999999E-3</v>
          </cell>
        </row>
        <row r="85">
          <cell r="B85">
            <v>2.2800000000000001E-2</v>
          </cell>
        </row>
        <row r="91">
          <cell r="B91">
            <v>3.0800000000000001E-2</v>
          </cell>
        </row>
        <row r="97">
          <cell r="B97">
            <v>0.2051</v>
          </cell>
        </row>
        <row r="100">
          <cell r="B10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од."/>
      <sheetName val="Сп.1"/>
      <sheetName val="Сп.7"/>
      <sheetName val="Хар.7"/>
      <sheetName val="Хар.8"/>
      <sheetName val="Хар.10"/>
      <sheetName val="Хар.11"/>
      <sheetName val="Хар.13"/>
      <sheetName val="Хар.17"/>
      <sheetName val="Хар.18"/>
      <sheetName val="Хар.21"/>
      <sheetName val="Нік.1"/>
      <sheetName val="Нік.3"/>
      <sheetName val="Нік.5"/>
      <sheetName val="Кур.2 "/>
      <sheetName val="Кур.2а"/>
      <sheetName val="Кур.2б"/>
      <sheetName val="Кур.4"/>
      <sheetName val="Кур.6"/>
      <sheetName val="Кур.8"/>
      <sheetName val="Кур.10"/>
      <sheetName val="Кур.12"/>
      <sheetName val="Кур.16"/>
      <sheetName val="Кур.16а"/>
      <sheetName val="Кур.18"/>
      <sheetName val="Кур.20"/>
      <sheetName val="Кур.22"/>
      <sheetName val="Кур.24"/>
      <sheetName val="Кур.26"/>
      <sheetName val="Кур.28"/>
      <sheetName val="Кур.32"/>
    </sheetNames>
    <sheetDataSet>
      <sheetData sheetId="0"/>
      <sheetData sheetId="1"/>
      <sheetData sheetId="2">
        <row r="20">
          <cell r="B20">
            <v>1.9492</v>
          </cell>
        </row>
        <row r="48">
          <cell r="B48">
            <v>0.25419999999999998</v>
          </cell>
        </row>
        <row r="54">
          <cell r="B54">
            <v>1.1763999999999999</v>
          </cell>
        </row>
        <row r="58">
          <cell r="B58">
            <v>1.4125000000000001</v>
          </cell>
        </row>
        <row r="62">
          <cell r="B62">
            <v>1.3075000000000001</v>
          </cell>
        </row>
        <row r="78">
          <cell r="B78">
            <v>2.5999999999999999E-3</v>
          </cell>
        </row>
        <row r="85">
          <cell r="B85">
            <v>2.3300000000000001E-2</v>
          </cell>
        </row>
        <row r="91">
          <cell r="B91">
            <v>3.1600000000000003E-2</v>
          </cell>
        </row>
        <row r="97">
          <cell r="B97">
            <v>6.7299999999999999E-2</v>
          </cell>
        </row>
        <row r="100">
          <cell r="B100">
            <v>0</v>
          </cell>
        </row>
      </sheetData>
      <sheetData sheetId="3">
        <row r="20">
          <cell r="B20">
            <v>1.7645</v>
          </cell>
        </row>
        <row r="48">
          <cell r="B48">
            <v>0.2233</v>
          </cell>
        </row>
        <row r="54">
          <cell r="B54">
            <v>1.2256</v>
          </cell>
        </row>
        <row r="58">
          <cell r="B58">
            <v>0.9163</v>
          </cell>
        </row>
        <row r="62">
          <cell r="B62">
            <v>1.3128</v>
          </cell>
        </row>
        <row r="78">
          <cell r="B78">
            <v>2.5999999999999999E-3</v>
          </cell>
        </row>
        <row r="85">
          <cell r="B85">
            <v>2.46E-2</v>
          </cell>
        </row>
        <row r="91">
          <cell r="B91">
            <v>3.32E-2</v>
          </cell>
        </row>
        <row r="97">
          <cell r="B97">
            <v>0.3775</v>
          </cell>
        </row>
        <row r="100">
          <cell r="B100">
            <v>0</v>
          </cell>
        </row>
      </sheetData>
      <sheetData sheetId="4">
        <row r="20">
          <cell r="B20">
            <v>1.7614000000000001</v>
          </cell>
        </row>
        <row r="48">
          <cell r="B48">
            <v>0.22359999999999999</v>
          </cell>
        </row>
        <row r="54">
          <cell r="B54">
            <v>1.1499999999999999</v>
          </cell>
        </row>
        <row r="58">
          <cell r="B58">
            <v>0.9778</v>
          </cell>
        </row>
        <row r="62">
          <cell r="B62">
            <v>0.95779999999999998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3.2000000000000001E-2</v>
          </cell>
        </row>
        <row r="97">
          <cell r="B97">
            <v>0.312</v>
          </cell>
        </row>
        <row r="100">
          <cell r="B100">
            <v>0</v>
          </cell>
        </row>
      </sheetData>
      <sheetData sheetId="5">
        <row r="20">
          <cell r="B20">
            <v>1.5334000000000001</v>
          </cell>
        </row>
        <row r="48">
          <cell r="B48">
            <v>0.18490000000000001</v>
          </cell>
        </row>
        <row r="54">
          <cell r="B54">
            <v>1.3315999999999999</v>
          </cell>
        </row>
        <row r="58">
          <cell r="B58">
            <v>0.8377</v>
          </cell>
        </row>
        <row r="62">
          <cell r="B62">
            <v>1.3030999999999999</v>
          </cell>
        </row>
        <row r="78">
          <cell r="B78">
            <v>2.2000000000000001E-3</v>
          </cell>
        </row>
        <row r="85">
          <cell r="B85">
            <v>2.4400000000000002E-2</v>
          </cell>
        </row>
        <row r="91">
          <cell r="B91">
            <v>3.2899999999999999E-2</v>
          </cell>
        </row>
        <row r="97">
          <cell r="B97">
            <v>8.3799999999999999E-2</v>
          </cell>
        </row>
        <row r="100">
          <cell r="B100">
            <v>0</v>
          </cell>
        </row>
      </sheetData>
      <sheetData sheetId="6">
        <row r="20">
          <cell r="B20">
            <v>1.5389999999999999</v>
          </cell>
        </row>
        <row r="48">
          <cell r="B48">
            <v>0.18559999999999999</v>
          </cell>
        </row>
        <row r="54">
          <cell r="B54">
            <v>1.3366</v>
          </cell>
        </row>
        <row r="58">
          <cell r="B58">
            <v>0.84079999999999999</v>
          </cell>
        </row>
        <row r="62">
          <cell r="B62">
            <v>1.292</v>
          </cell>
        </row>
        <row r="78">
          <cell r="B78">
            <v>2.2000000000000001E-3</v>
          </cell>
        </row>
        <row r="85">
          <cell r="B85">
            <v>2.4500000000000001E-2</v>
          </cell>
        </row>
        <row r="91">
          <cell r="B91">
            <v>3.3099999999999997E-2</v>
          </cell>
        </row>
        <row r="97">
          <cell r="B97">
            <v>0.2016</v>
          </cell>
        </row>
        <row r="100">
          <cell r="B100">
            <v>0</v>
          </cell>
        </row>
      </sheetData>
      <sheetData sheetId="7">
        <row r="20">
          <cell r="B20">
            <v>1.7713000000000001</v>
          </cell>
        </row>
        <row r="48">
          <cell r="B48">
            <v>0.22439999999999999</v>
          </cell>
        </row>
        <row r="54">
          <cell r="B54">
            <v>1.2312000000000001</v>
          </cell>
        </row>
        <row r="58">
          <cell r="B58">
            <v>0.92049999999999998</v>
          </cell>
        </row>
        <row r="62">
          <cell r="B62">
            <v>1.4416</v>
          </cell>
        </row>
        <row r="78">
          <cell r="B78">
            <v>2.5999999999999999E-3</v>
          </cell>
        </row>
        <row r="85">
          <cell r="B85">
            <v>2.3800000000000002E-2</v>
          </cell>
        </row>
        <row r="91">
          <cell r="B91">
            <v>3.2199999999999999E-2</v>
          </cell>
        </row>
        <row r="97">
          <cell r="B97">
            <v>0.25480000000000003</v>
          </cell>
        </row>
        <row r="100">
          <cell r="B100">
            <v>0</v>
          </cell>
        </row>
      </sheetData>
      <sheetData sheetId="8">
        <row r="20">
          <cell r="B20">
            <v>1.7656000000000001</v>
          </cell>
        </row>
        <row r="48">
          <cell r="B48">
            <v>0.22339999999999999</v>
          </cell>
        </row>
        <row r="54">
          <cell r="B54">
            <v>1.2004999999999999</v>
          </cell>
        </row>
        <row r="58">
          <cell r="B58">
            <v>1.3801000000000001</v>
          </cell>
        </row>
        <row r="62">
          <cell r="B62">
            <v>0.95699999999999996</v>
          </cell>
        </row>
        <row r="78">
          <cell r="B78">
            <v>3.2000000000000002E-3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0.3004</v>
          </cell>
        </row>
        <row r="100">
          <cell r="B100">
            <v>0</v>
          </cell>
        </row>
      </sheetData>
      <sheetData sheetId="9">
        <row r="20">
          <cell r="B20">
            <v>1.7642</v>
          </cell>
        </row>
        <row r="48">
          <cell r="B48">
            <v>0.2233</v>
          </cell>
        </row>
        <row r="54">
          <cell r="B54">
            <v>1.2252000000000001</v>
          </cell>
        </row>
        <row r="58">
          <cell r="B58">
            <v>1.379</v>
          </cell>
        </row>
        <row r="62">
          <cell r="B62">
            <v>0.95630000000000004</v>
          </cell>
        </row>
        <row r="78">
          <cell r="B78">
            <v>3.0999999999999999E-3</v>
          </cell>
        </row>
        <row r="91">
          <cell r="B91">
            <v>3.1899999999999998E-2</v>
          </cell>
        </row>
        <row r="97">
          <cell r="B97">
            <v>0.311</v>
          </cell>
        </row>
        <row r="100">
          <cell r="B100">
            <v>0</v>
          </cell>
        </row>
      </sheetData>
      <sheetData sheetId="10">
        <row r="20">
          <cell r="B20">
            <v>1.7529999999999999</v>
          </cell>
        </row>
        <row r="48">
          <cell r="B48">
            <v>0.2198</v>
          </cell>
        </row>
        <row r="54">
          <cell r="B54">
            <v>1.2439</v>
          </cell>
        </row>
        <row r="58">
          <cell r="B58">
            <v>0.95540000000000003</v>
          </cell>
        </row>
        <row r="62">
          <cell r="B62">
            <v>1.2944</v>
          </cell>
        </row>
        <row r="78">
          <cell r="B78">
            <v>3.8E-3</v>
          </cell>
        </row>
        <row r="85">
          <cell r="B85">
            <v>2.2200000000000001E-2</v>
          </cell>
        </row>
        <row r="91">
          <cell r="B91">
            <v>3.0099999999999998E-2</v>
          </cell>
        </row>
        <row r="97">
          <cell r="B97">
            <v>0.39550000000000002</v>
          </cell>
        </row>
        <row r="100">
          <cell r="B100">
            <v>0</v>
          </cell>
        </row>
      </sheetData>
      <sheetData sheetId="11">
        <row r="20">
          <cell r="B20">
            <v>1.7653000000000001</v>
          </cell>
        </row>
        <row r="48">
          <cell r="B48">
            <v>0.22339999999999999</v>
          </cell>
        </row>
        <row r="54">
          <cell r="B54">
            <v>1.2003999999999999</v>
          </cell>
        </row>
        <row r="58">
          <cell r="B58">
            <v>1.3798999999999999</v>
          </cell>
        </row>
        <row r="62">
          <cell r="B62">
            <v>0.95689999999999997</v>
          </cell>
        </row>
        <row r="78">
          <cell r="B78">
            <v>3.2000000000000002E-3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0.40620000000000001</v>
          </cell>
        </row>
        <row r="100">
          <cell r="B100">
            <v>0</v>
          </cell>
        </row>
      </sheetData>
      <sheetData sheetId="12">
        <row r="20">
          <cell r="B20">
            <v>1.7684</v>
          </cell>
        </row>
        <row r="48">
          <cell r="B48">
            <v>0.22389999999999999</v>
          </cell>
        </row>
        <row r="54">
          <cell r="B54">
            <v>1.2030000000000001</v>
          </cell>
        </row>
        <row r="58">
          <cell r="B58">
            <v>1.383</v>
          </cell>
        </row>
        <row r="62">
          <cell r="B62">
            <v>1.2988</v>
          </cell>
        </row>
        <row r="78">
          <cell r="B78">
            <v>2.5999999999999999E-3</v>
          </cell>
        </row>
        <row r="85">
          <cell r="B85">
            <v>2.46E-2</v>
          </cell>
        </row>
        <row r="91">
          <cell r="B91">
            <v>3.32E-2</v>
          </cell>
        </row>
        <row r="97">
          <cell r="B97">
            <v>0.28320000000000001</v>
          </cell>
        </row>
        <row r="100">
          <cell r="B100">
            <v>0</v>
          </cell>
        </row>
      </sheetData>
      <sheetData sheetId="13">
        <row r="20">
          <cell r="B20">
            <v>1.7656000000000001</v>
          </cell>
        </row>
        <row r="48">
          <cell r="B48">
            <v>0.22359999999999999</v>
          </cell>
        </row>
        <row r="54">
          <cell r="B54">
            <v>1.2263999999999999</v>
          </cell>
        </row>
        <row r="58">
          <cell r="B58">
            <v>0.91690000000000005</v>
          </cell>
        </row>
        <row r="62">
          <cell r="B62">
            <v>1.3025</v>
          </cell>
        </row>
        <row r="78">
          <cell r="B78">
            <v>2.5999999999999999E-3</v>
          </cell>
        </row>
        <row r="85">
          <cell r="B85">
            <v>2.1499999999999998E-2</v>
          </cell>
        </row>
        <row r="91">
          <cell r="B91">
            <v>2.9000000000000001E-2</v>
          </cell>
        </row>
        <row r="97">
          <cell r="B97">
            <v>9.5299999999999996E-2</v>
          </cell>
        </row>
        <row r="100">
          <cell r="B100">
            <v>0</v>
          </cell>
        </row>
      </sheetData>
      <sheetData sheetId="14">
        <row r="20">
          <cell r="B20">
            <v>1.7664</v>
          </cell>
        </row>
        <row r="48">
          <cell r="B48">
            <v>0.2238</v>
          </cell>
        </row>
        <row r="54">
          <cell r="B54">
            <v>1.2278</v>
          </cell>
        </row>
        <row r="58">
          <cell r="B58">
            <v>0.91810000000000003</v>
          </cell>
        </row>
        <row r="62">
          <cell r="B62">
            <v>1.3050999999999999</v>
          </cell>
        </row>
        <row r="78">
          <cell r="B78">
            <v>2.5999999999999999E-3</v>
          </cell>
        </row>
        <row r="85">
          <cell r="B85">
            <v>2.46E-2</v>
          </cell>
        </row>
        <row r="91">
          <cell r="B91">
            <v>3.32E-2</v>
          </cell>
        </row>
        <row r="97">
          <cell r="B97">
            <v>0.72940000000000005</v>
          </cell>
        </row>
        <row r="100">
          <cell r="B100">
            <v>0</v>
          </cell>
        </row>
      </sheetData>
      <sheetData sheetId="15">
        <row r="20">
          <cell r="B20">
            <v>1.9351</v>
          </cell>
        </row>
        <row r="48">
          <cell r="B48">
            <v>0.10970000000000001</v>
          </cell>
        </row>
        <row r="54">
          <cell r="B54">
            <v>1.6372</v>
          </cell>
        </row>
        <row r="58">
          <cell r="B58">
            <v>0.86150000000000004</v>
          </cell>
        </row>
        <row r="62">
          <cell r="B62">
            <v>1.3166</v>
          </cell>
        </row>
        <row r="78">
          <cell r="B78">
            <v>3.7000000000000002E-3</v>
          </cell>
        </row>
        <row r="85">
          <cell r="B85">
            <v>2.8400000000000002E-2</v>
          </cell>
        </row>
        <row r="91">
          <cell r="B91">
            <v>3.8399999999999997E-2</v>
          </cell>
        </row>
        <row r="97">
          <cell r="B97">
            <v>0.62229999999999996</v>
          </cell>
        </row>
        <row r="100">
          <cell r="B100">
            <v>0</v>
          </cell>
        </row>
      </sheetData>
      <sheetData sheetId="16">
        <row r="20">
          <cell r="B20">
            <v>1.7533000000000001</v>
          </cell>
        </row>
        <row r="48">
          <cell r="B48">
            <v>0.2288</v>
          </cell>
        </row>
        <row r="54">
          <cell r="B54">
            <v>1.2223999999999999</v>
          </cell>
        </row>
        <row r="58">
          <cell r="B58">
            <v>1.0394000000000001</v>
          </cell>
        </row>
        <row r="62">
          <cell r="B62">
            <v>1.2725</v>
          </cell>
        </row>
        <row r="78">
          <cell r="B78">
            <v>3.5000000000000001E-3</v>
          </cell>
        </row>
        <row r="85">
          <cell r="B85">
            <v>2.1399999999999999E-2</v>
          </cell>
        </row>
        <row r="91">
          <cell r="B91">
            <v>2.8799999999999999E-2</v>
          </cell>
        </row>
        <row r="97">
          <cell r="B97">
            <v>8.5999999999999993E-2</v>
          </cell>
        </row>
        <row r="100">
          <cell r="B100">
            <v>0</v>
          </cell>
        </row>
      </sheetData>
      <sheetData sheetId="17">
        <row r="20">
          <cell r="B20">
            <v>1.7544999999999999</v>
          </cell>
        </row>
        <row r="48">
          <cell r="B48">
            <v>0.22900000000000001</v>
          </cell>
        </row>
        <row r="54">
          <cell r="B54">
            <v>1.2233000000000001</v>
          </cell>
        </row>
        <row r="58">
          <cell r="B58">
            <v>1.0402</v>
          </cell>
        </row>
        <row r="62">
          <cell r="B62">
            <v>1.2372000000000001</v>
          </cell>
        </row>
        <row r="78">
          <cell r="B78">
            <v>3.5000000000000001E-3</v>
          </cell>
        </row>
        <row r="85">
          <cell r="B85">
            <v>2.1999999999999999E-2</v>
          </cell>
        </row>
        <row r="91">
          <cell r="B91">
            <v>2.9600000000000001E-2</v>
          </cell>
        </row>
        <row r="97">
          <cell r="B97">
            <v>0.104</v>
          </cell>
        </row>
        <row r="100">
          <cell r="B100">
            <v>0</v>
          </cell>
        </row>
      </sheetData>
      <sheetData sheetId="18">
        <row r="20">
          <cell r="B20">
            <v>1.9003000000000001</v>
          </cell>
        </row>
        <row r="48">
          <cell r="B48">
            <v>0.1181</v>
          </cell>
        </row>
        <row r="54">
          <cell r="B54">
            <v>1.6077999999999999</v>
          </cell>
        </row>
        <row r="58">
          <cell r="B58">
            <v>0.84599999999999997</v>
          </cell>
        </row>
        <row r="62">
          <cell r="B62">
            <v>1.3198000000000001</v>
          </cell>
        </row>
        <row r="78">
          <cell r="B78">
            <v>3.5999999999999999E-3</v>
          </cell>
        </row>
        <row r="85">
          <cell r="B85">
            <v>2.64E-2</v>
          </cell>
        </row>
        <row r="91">
          <cell r="B91">
            <v>3.5799999999999998E-2</v>
          </cell>
        </row>
        <row r="97">
          <cell r="B97">
            <v>0.91679999999999995</v>
          </cell>
        </row>
        <row r="100">
          <cell r="B100">
            <v>0</v>
          </cell>
        </row>
      </sheetData>
      <sheetData sheetId="19">
        <row r="20">
          <cell r="B20">
            <v>1.9260999999999999</v>
          </cell>
        </row>
        <row r="48">
          <cell r="B48">
            <v>0.1196</v>
          </cell>
        </row>
        <row r="54">
          <cell r="B54">
            <v>1.6295999999999999</v>
          </cell>
        </row>
        <row r="58">
          <cell r="B58">
            <v>0.85750000000000004</v>
          </cell>
        </row>
        <row r="62">
          <cell r="B62">
            <v>1.3061</v>
          </cell>
        </row>
        <row r="78">
          <cell r="B78">
            <v>3.7000000000000002E-3</v>
          </cell>
        </row>
        <row r="85">
          <cell r="B85">
            <v>2.3599999999999999E-2</v>
          </cell>
        </row>
        <row r="91">
          <cell r="B91">
            <v>3.2000000000000001E-2</v>
          </cell>
        </row>
        <row r="97">
          <cell r="B97">
            <v>1.0722</v>
          </cell>
        </row>
        <row r="100">
          <cell r="B100">
            <v>0</v>
          </cell>
        </row>
      </sheetData>
      <sheetData sheetId="20">
        <row r="20">
          <cell r="B20">
            <v>2.1945999999999999</v>
          </cell>
        </row>
        <row r="48">
          <cell r="B48">
            <v>0.13500000000000001</v>
          </cell>
        </row>
        <row r="54">
          <cell r="B54">
            <v>1.3252999999999999</v>
          </cell>
        </row>
        <row r="58">
          <cell r="B58">
            <v>0.83379999999999999</v>
          </cell>
        </row>
        <row r="62">
          <cell r="B62">
            <v>1.31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1.0795999999999999</v>
          </cell>
        </row>
        <row r="100">
          <cell r="B100">
            <v>0</v>
          </cell>
        </row>
      </sheetData>
      <sheetData sheetId="21">
        <row r="20">
          <cell r="B20">
            <v>2.2054</v>
          </cell>
        </row>
        <row r="48">
          <cell r="B48">
            <v>0.14799999999999999</v>
          </cell>
        </row>
        <row r="54">
          <cell r="B54">
            <v>1.3319000000000001</v>
          </cell>
        </row>
        <row r="58">
          <cell r="B58">
            <v>0.83779999999999999</v>
          </cell>
        </row>
        <row r="62">
          <cell r="B62">
            <v>1.3111999999999999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0.12139999999999999</v>
          </cell>
        </row>
        <row r="100">
          <cell r="B100">
            <v>0</v>
          </cell>
        </row>
      </sheetData>
      <sheetData sheetId="22">
        <row r="20">
          <cell r="B20">
            <v>2.2006999999999999</v>
          </cell>
        </row>
        <row r="48">
          <cell r="B48">
            <v>0.14760000000000001</v>
          </cell>
        </row>
        <row r="54">
          <cell r="B54">
            <v>1.329</v>
          </cell>
        </row>
        <row r="58">
          <cell r="B58">
            <v>0.83599999999999997</v>
          </cell>
        </row>
        <row r="62">
          <cell r="B62">
            <v>1.2821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0.7752</v>
          </cell>
        </row>
        <row r="100">
          <cell r="B100">
            <v>0</v>
          </cell>
        </row>
      </sheetData>
      <sheetData sheetId="23">
        <row r="20">
          <cell r="B20">
            <v>2.2124000000000001</v>
          </cell>
        </row>
        <row r="48">
          <cell r="B48">
            <v>0.1484</v>
          </cell>
        </row>
        <row r="54">
          <cell r="B54">
            <v>1.3361000000000001</v>
          </cell>
        </row>
        <row r="58">
          <cell r="B58">
            <v>0.84050000000000002</v>
          </cell>
        </row>
        <row r="62">
          <cell r="B62">
            <v>1.3128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1.0884</v>
          </cell>
        </row>
        <row r="100">
          <cell r="B100">
            <v>0</v>
          </cell>
        </row>
      </sheetData>
      <sheetData sheetId="24">
        <row r="20">
          <cell r="B20">
            <v>2.1922000000000001</v>
          </cell>
        </row>
        <row r="48">
          <cell r="B48">
            <v>0.14660000000000001</v>
          </cell>
        </row>
        <row r="54">
          <cell r="B54">
            <v>1.3201000000000001</v>
          </cell>
        </row>
        <row r="58">
          <cell r="B58">
            <v>0.83050000000000002</v>
          </cell>
        </row>
        <row r="62">
          <cell r="B62">
            <v>1.3206</v>
          </cell>
        </row>
        <row r="78">
          <cell r="B78">
            <v>3.2000000000000002E-3</v>
          </cell>
        </row>
        <row r="85">
          <cell r="B85">
            <v>5.0000000000000001E-3</v>
          </cell>
        </row>
        <row r="91">
          <cell r="B91">
            <v>6.7999999999999996E-3</v>
          </cell>
        </row>
        <row r="97">
          <cell r="B97">
            <v>0.71699999999999997</v>
          </cell>
        </row>
        <row r="100">
          <cell r="B100">
            <v>0</v>
          </cell>
        </row>
      </sheetData>
      <sheetData sheetId="25">
        <row r="20">
          <cell r="B20">
            <v>2.2284000000000002</v>
          </cell>
        </row>
        <row r="48">
          <cell r="B48">
            <v>0.14990000000000001</v>
          </cell>
        </row>
        <row r="54">
          <cell r="B54">
            <v>1.3495999999999999</v>
          </cell>
        </row>
        <row r="58">
          <cell r="B58">
            <v>0.84899999999999998</v>
          </cell>
        </row>
        <row r="62">
          <cell r="B62">
            <v>1.3288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7.1000000000000004E-3</v>
          </cell>
        </row>
        <row r="97">
          <cell r="B97">
            <v>0.64700000000000002</v>
          </cell>
        </row>
        <row r="100">
          <cell r="B100">
            <v>0</v>
          </cell>
        </row>
      </sheetData>
      <sheetData sheetId="26">
        <row r="20">
          <cell r="B20">
            <v>1.9098999999999999</v>
          </cell>
        </row>
        <row r="48">
          <cell r="B48">
            <v>0.11799999999999999</v>
          </cell>
        </row>
        <row r="54">
          <cell r="B54">
            <v>1.6068</v>
          </cell>
        </row>
        <row r="58">
          <cell r="B58">
            <v>0.84550000000000003</v>
          </cell>
        </row>
        <row r="62">
          <cell r="B62">
            <v>1.4259999999999999</v>
          </cell>
        </row>
        <row r="78">
          <cell r="B78">
            <v>3.5999999999999999E-3</v>
          </cell>
        </row>
        <row r="85">
          <cell r="B85">
            <v>8.6E-3</v>
          </cell>
        </row>
        <row r="91">
          <cell r="B91">
            <v>1.18E-2</v>
          </cell>
        </row>
        <row r="97">
          <cell r="B97">
            <v>0.6109</v>
          </cell>
        </row>
        <row r="100">
          <cell r="B100">
            <v>0</v>
          </cell>
        </row>
      </sheetData>
      <sheetData sheetId="27">
        <row r="20">
          <cell r="B20">
            <v>2.2195</v>
          </cell>
        </row>
        <row r="48">
          <cell r="B48">
            <v>0.14929999999999999</v>
          </cell>
        </row>
        <row r="54">
          <cell r="B54">
            <v>1.3442000000000001</v>
          </cell>
        </row>
        <row r="58">
          <cell r="B58">
            <v>0.84560000000000002</v>
          </cell>
        </row>
        <row r="62">
          <cell r="B62">
            <v>1.3261000000000001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1.4328000000000001</v>
          </cell>
        </row>
        <row r="100">
          <cell r="B100">
            <v>0</v>
          </cell>
        </row>
      </sheetData>
      <sheetData sheetId="28">
        <row r="20">
          <cell r="B20">
            <v>2.0356000000000001</v>
          </cell>
        </row>
        <row r="48">
          <cell r="B48">
            <v>0.1825</v>
          </cell>
        </row>
        <row r="54">
          <cell r="B54">
            <v>1.1519999999999999</v>
          </cell>
        </row>
        <row r="58">
          <cell r="B58">
            <v>1.2978000000000001</v>
          </cell>
        </row>
        <row r="62">
          <cell r="B62">
            <v>1.294</v>
          </cell>
        </row>
        <row r="78">
          <cell r="B78">
            <v>2.5999999999999999E-3</v>
          </cell>
        </row>
        <row r="85">
          <cell r="B85">
            <v>3.6700000000000003E-2</v>
          </cell>
        </row>
        <row r="91">
          <cell r="B91">
            <v>4.9599999999999998E-2</v>
          </cell>
        </row>
        <row r="97">
          <cell r="B97">
            <v>0.74860000000000004</v>
          </cell>
        </row>
        <row r="100">
          <cell r="B100">
            <v>0</v>
          </cell>
        </row>
      </sheetData>
      <sheetData sheetId="29">
        <row r="20">
          <cell r="B20">
            <v>2.1793</v>
          </cell>
        </row>
        <row r="48">
          <cell r="B48">
            <v>0.18970000000000001</v>
          </cell>
        </row>
        <row r="54">
          <cell r="B54">
            <v>1.2546999999999999</v>
          </cell>
        </row>
        <row r="58">
          <cell r="B58">
            <v>1.2387999999999999</v>
          </cell>
        </row>
        <row r="62">
          <cell r="B62">
            <v>1.3118000000000001</v>
          </cell>
        </row>
        <row r="78">
          <cell r="B78">
            <v>2.2000000000000001E-3</v>
          </cell>
        </row>
        <row r="85">
          <cell r="B85">
            <v>3.56E-2</v>
          </cell>
        </row>
        <row r="91">
          <cell r="B91">
            <v>4.82E-2</v>
          </cell>
        </row>
        <row r="97">
          <cell r="B97">
            <v>1.1465000000000001</v>
          </cell>
        </row>
        <row r="100">
          <cell r="B100">
            <v>0</v>
          </cell>
        </row>
      </sheetData>
      <sheetData sheetId="30">
        <row r="20">
          <cell r="B20">
            <v>2.2021000000000002</v>
          </cell>
        </row>
        <row r="48">
          <cell r="B48">
            <v>0.19209999999999999</v>
          </cell>
        </row>
        <row r="54">
          <cell r="B54">
            <v>1.2702</v>
          </cell>
        </row>
        <row r="58">
          <cell r="B58">
            <v>1.2541</v>
          </cell>
        </row>
        <row r="62">
          <cell r="B62">
            <v>1.3069</v>
          </cell>
        </row>
        <row r="78">
          <cell r="B78">
            <v>2.2000000000000001E-3</v>
          </cell>
        </row>
        <row r="85">
          <cell r="B85">
            <v>3.5000000000000001E-3</v>
          </cell>
        </row>
        <row r="91">
          <cell r="B91">
            <v>4.7000000000000002E-3</v>
          </cell>
        </row>
        <row r="97">
          <cell r="B97">
            <v>0.84399999999999997</v>
          </cell>
        </row>
        <row r="100">
          <cell r="B100">
            <v>0</v>
          </cell>
        </row>
      </sheetData>
      <sheetData sheetId="31">
        <row r="20">
          <cell r="B20">
            <v>2.0825999999999998</v>
          </cell>
        </row>
        <row r="48">
          <cell r="B48">
            <v>0.20499999999999999</v>
          </cell>
        </row>
        <row r="54">
          <cell r="B54">
            <v>1.1859999999999999</v>
          </cell>
        </row>
        <row r="58">
          <cell r="B58">
            <v>1.3361000000000001</v>
          </cell>
        </row>
        <row r="62">
          <cell r="B62">
            <v>1.3123</v>
          </cell>
        </row>
        <row r="78">
          <cell r="B78">
            <v>2.5999999999999999E-3</v>
          </cell>
        </row>
        <row r="85">
          <cell r="B85">
            <v>2.2000000000000001E-3</v>
          </cell>
        </row>
        <row r="91">
          <cell r="B91">
            <v>2.8999999999999998E-3</v>
          </cell>
        </row>
        <row r="97">
          <cell r="B97">
            <v>0.69720000000000004</v>
          </cell>
        </row>
        <row r="100">
          <cell r="B10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"/>
      <sheetName val="Пуш.1"/>
      <sheetName val="Пуш.2"/>
      <sheetName val="Пуш.3"/>
      <sheetName val="Пуш.3а"/>
      <sheetName val="Пуш.4"/>
      <sheetName val="Пуш.5"/>
      <sheetName val="Пуш.6а"/>
      <sheetName val="Пуш.7"/>
      <sheetName val="Пуш.8а"/>
      <sheetName val="Пуш.10а"/>
      <sheetName val="Пуш.12"/>
      <sheetName val="Пуш.12а"/>
      <sheetName val="І.П.1"/>
      <sheetName val="І.П.1а"/>
      <sheetName val="І.П.1б"/>
      <sheetName val="І.П.3"/>
      <sheetName val="І.П.5"/>
      <sheetName val="І.П.9"/>
      <sheetName val="І.П.9а"/>
      <sheetName val="І.П.11"/>
      <sheetName val="І.П.13"/>
      <sheetName val="І.П.15"/>
      <sheetName val="І.П.15а"/>
      <sheetName val="І.П.17"/>
    </sheetNames>
    <sheetDataSet>
      <sheetData sheetId="0"/>
      <sheetData sheetId="1">
        <row r="20">
          <cell r="B20">
            <v>2.1785999999999999</v>
          </cell>
        </row>
        <row r="48">
          <cell r="B48">
            <v>0.18959999999999999</v>
          </cell>
        </row>
        <row r="54">
          <cell r="B54">
            <v>1.2544</v>
          </cell>
        </row>
        <row r="58">
          <cell r="B58">
            <v>1.2383999999999999</v>
          </cell>
        </row>
        <row r="62">
          <cell r="B62">
            <v>1.3097000000000001</v>
          </cell>
        </row>
        <row r="78">
          <cell r="B78">
            <v>1.4E-3</v>
          </cell>
        </row>
        <row r="85">
          <cell r="B85">
            <v>3.5900000000000001E-2</v>
          </cell>
        </row>
        <row r="91">
          <cell r="B91">
            <v>4.8500000000000001E-2</v>
          </cell>
        </row>
        <row r="97">
          <cell r="B97">
            <v>0.87039999999999995</v>
          </cell>
        </row>
        <row r="100">
          <cell r="B100">
            <v>0</v>
          </cell>
        </row>
      </sheetData>
      <sheetData sheetId="2">
        <row r="20">
          <cell r="B20">
            <v>2.2006999999999999</v>
          </cell>
        </row>
        <row r="48">
          <cell r="B48">
            <v>0.19189999999999999</v>
          </cell>
        </row>
        <row r="54">
          <cell r="B54">
            <v>1.2695000000000001</v>
          </cell>
        </row>
        <row r="58">
          <cell r="B58">
            <v>1.2534000000000001</v>
          </cell>
        </row>
        <row r="62">
          <cell r="B62">
            <v>1.3483000000000001</v>
          </cell>
        </row>
        <row r="78">
          <cell r="B78">
            <v>2.8999999999999998E-3</v>
          </cell>
        </row>
        <row r="85">
          <cell r="B85">
            <v>3.5000000000000001E-3</v>
          </cell>
        </row>
        <row r="91">
          <cell r="B91">
            <v>4.7000000000000002E-3</v>
          </cell>
        </row>
        <row r="97">
          <cell r="B97">
            <v>0.41039999999999999</v>
          </cell>
        </row>
        <row r="100">
          <cell r="B100">
            <v>0</v>
          </cell>
        </row>
      </sheetData>
      <sheetData sheetId="3">
        <row r="20">
          <cell r="B20">
            <v>2.2067999999999999</v>
          </cell>
        </row>
        <row r="48">
          <cell r="B48">
            <v>0.1925</v>
          </cell>
        </row>
        <row r="54">
          <cell r="B54">
            <v>1.2729999999999999</v>
          </cell>
        </row>
        <row r="58">
          <cell r="B58">
            <v>1.2567999999999999</v>
          </cell>
        </row>
        <row r="62">
          <cell r="B62">
            <v>1.3168</v>
          </cell>
        </row>
        <row r="78">
          <cell r="B78">
            <v>2.8999999999999998E-3</v>
          </cell>
        </row>
        <row r="85">
          <cell r="B85">
            <v>3.5000000000000001E-3</v>
          </cell>
        </row>
        <row r="91">
          <cell r="B91">
            <v>4.7000000000000002E-3</v>
          </cell>
        </row>
        <row r="97">
          <cell r="B97">
            <v>1.008</v>
          </cell>
        </row>
        <row r="100">
          <cell r="B100">
            <v>0</v>
          </cell>
        </row>
      </sheetData>
      <sheetData sheetId="4">
        <row r="20">
          <cell r="B20">
            <v>2.0758000000000001</v>
          </cell>
        </row>
        <row r="48">
          <cell r="B48">
            <v>0.187</v>
          </cell>
        </row>
        <row r="54">
          <cell r="B54">
            <v>1.1807000000000001</v>
          </cell>
        </row>
        <row r="58">
          <cell r="B58">
            <v>1.3301000000000001</v>
          </cell>
        </row>
        <row r="62">
          <cell r="B62">
            <v>1.3271999999999999</v>
          </cell>
        </row>
        <row r="78">
          <cell r="B78">
            <v>2.5999999999999999E-3</v>
          </cell>
        </row>
        <row r="85">
          <cell r="B85">
            <v>3.8600000000000002E-2</v>
          </cell>
        </row>
        <row r="91">
          <cell r="B91">
            <v>5.2200000000000003E-2</v>
          </cell>
        </row>
        <row r="97">
          <cell r="B97">
            <v>0.9163</v>
          </cell>
        </row>
        <row r="100">
          <cell r="B100">
            <v>0</v>
          </cell>
        </row>
      </sheetData>
      <sheetData sheetId="5">
        <row r="20">
          <cell r="B20">
            <v>2.1894</v>
          </cell>
        </row>
        <row r="48">
          <cell r="B48">
            <v>0.19059999999999999</v>
          </cell>
        </row>
        <row r="54">
          <cell r="B54">
            <v>1.2605</v>
          </cell>
        </row>
        <row r="58">
          <cell r="B58">
            <v>1.2444999999999999</v>
          </cell>
        </row>
        <row r="62">
          <cell r="B62">
            <v>1.3230999999999999</v>
          </cell>
        </row>
        <row r="78">
          <cell r="B78">
            <v>2.8999999999999998E-3</v>
          </cell>
        </row>
        <row r="85">
          <cell r="B85">
            <v>3.3999999999999998E-3</v>
          </cell>
        </row>
        <row r="91">
          <cell r="B91">
            <v>4.5999999999999999E-3</v>
          </cell>
        </row>
        <row r="97">
          <cell r="B97">
            <v>0.2636</v>
          </cell>
        </row>
        <row r="100">
          <cell r="B100">
            <v>0</v>
          </cell>
        </row>
      </sheetData>
      <sheetData sheetId="6">
        <row r="20">
          <cell r="B20">
            <v>2.2467999999999999</v>
          </cell>
        </row>
        <row r="48">
          <cell r="B48">
            <v>0.19670000000000001</v>
          </cell>
        </row>
        <row r="54">
          <cell r="B54">
            <v>1.3008999999999999</v>
          </cell>
        </row>
        <row r="58">
          <cell r="B58">
            <v>1.2845</v>
          </cell>
        </row>
        <row r="62">
          <cell r="B62">
            <v>1.3079000000000001</v>
          </cell>
        </row>
        <row r="78">
          <cell r="B78">
            <v>2.2000000000000001E-3</v>
          </cell>
        </row>
        <row r="85">
          <cell r="B85">
            <v>3.7199999999999997E-2</v>
          </cell>
        </row>
        <row r="91">
          <cell r="B91">
            <v>5.0299999999999997E-2</v>
          </cell>
        </row>
        <row r="97">
          <cell r="B97">
            <v>1.7143999999999999</v>
          </cell>
        </row>
        <row r="100">
          <cell r="B100">
            <v>0</v>
          </cell>
        </row>
      </sheetData>
      <sheetData sheetId="7">
        <row r="20">
          <cell r="B20">
            <v>2.1951999999999998</v>
          </cell>
        </row>
        <row r="48">
          <cell r="B48">
            <v>0.19139999999999999</v>
          </cell>
        </row>
        <row r="54">
          <cell r="B54">
            <v>1.2662</v>
          </cell>
        </row>
        <row r="58">
          <cell r="B58">
            <v>1.2502</v>
          </cell>
        </row>
        <row r="62">
          <cell r="B62">
            <v>1.3133999999999999</v>
          </cell>
        </row>
        <row r="78">
          <cell r="B78">
            <v>2.8999999999999998E-3</v>
          </cell>
        </row>
        <row r="85">
          <cell r="B85">
            <v>3.3999999999999998E-3</v>
          </cell>
        </row>
        <row r="91">
          <cell r="B91">
            <v>4.7000000000000002E-3</v>
          </cell>
        </row>
        <row r="97">
          <cell r="B97">
            <v>0.12540000000000001</v>
          </cell>
        </row>
        <row r="100">
          <cell r="B100">
            <v>0</v>
          </cell>
        </row>
      </sheetData>
      <sheetData sheetId="8">
        <row r="20">
          <cell r="B20">
            <v>2.0933000000000002</v>
          </cell>
        </row>
        <row r="48">
          <cell r="B48">
            <v>0.189</v>
          </cell>
        </row>
        <row r="54">
          <cell r="B54">
            <v>1.1935</v>
          </cell>
        </row>
        <row r="58">
          <cell r="B58">
            <v>1.3446</v>
          </cell>
        </row>
        <row r="62">
          <cell r="B62">
            <v>1.3097000000000001</v>
          </cell>
        </row>
        <row r="78">
          <cell r="B78">
            <v>2.8E-3</v>
          </cell>
        </row>
        <row r="85">
          <cell r="B85">
            <v>3.9100000000000003E-2</v>
          </cell>
        </row>
        <row r="91">
          <cell r="B91">
            <v>5.2900000000000003E-2</v>
          </cell>
        </row>
        <row r="97">
          <cell r="B97">
            <v>0.39379999999999998</v>
          </cell>
        </row>
        <row r="100">
          <cell r="B100">
            <v>0</v>
          </cell>
        </row>
      </sheetData>
      <sheetData sheetId="9">
        <row r="20">
          <cell r="B20">
            <v>2.1667999999999998</v>
          </cell>
        </row>
        <row r="48">
          <cell r="B48">
            <v>0.18859999999999999</v>
          </cell>
        </row>
        <row r="54">
          <cell r="B54">
            <v>1.2475000000000001</v>
          </cell>
        </row>
        <row r="58">
          <cell r="B58">
            <v>1.2317</v>
          </cell>
        </row>
        <row r="62">
          <cell r="B62">
            <v>1.3129999999999999</v>
          </cell>
        </row>
        <row r="78">
          <cell r="B78">
            <v>2.8999999999999998E-3</v>
          </cell>
        </row>
        <row r="85">
          <cell r="B85">
            <v>3.3999999999999998E-3</v>
          </cell>
        </row>
        <row r="91">
          <cell r="B91">
            <v>4.5999999999999999E-3</v>
          </cell>
        </row>
        <row r="97">
          <cell r="B97">
            <v>0.1784</v>
          </cell>
        </row>
        <row r="100">
          <cell r="B100">
            <v>0</v>
          </cell>
        </row>
      </sheetData>
      <sheetData sheetId="10">
        <row r="20">
          <cell r="B20">
            <v>2.1884000000000001</v>
          </cell>
        </row>
        <row r="48">
          <cell r="B48">
            <v>0.19089999999999999</v>
          </cell>
        </row>
        <row r="54">
          <cell r="B54">
            <v>1.2624</v>
          </cell>
        </row>
        <row r="58">
          <cell r="B58">
            <v>1.2463</v>
          </cell>
        </row>
        <row r="62">
          <cell r="B62">
            <v>1.3110999999999999</v>
          </cell>
        </row>
        <row r="78">
          <cell r="B78">
            <v>2.8999999999999998E-3</v>
          </cell>
        </row>
        <row r="85">
          <cell r="B85">
            <v>3.3999999999999998E-3</v>
          </cell>
        </row>
        <row r="91">
          <cell r="B91">
            <v>4.5999999999999999E-3</v>
          </cell>
        </row>
        <row r="97">
          <cell r="B97">
            <v>0.21110000000000001</v>
          </cell>
        </row>
        <row r="100">
          <cell r="B100">
            <v>0</v>
          </cell>
        </row>
      </sheetData>
      <sheetData sheetId="11">
        <row r="20">
          <cell r="B20">
            <v>2.1714000000000002</v>
          </cell>
        </row>
        <row r="48">
          <cell r="B48">
            <v>0.189</v>
          </cell>
        </row>
        <row r="54">
          <cell r="B54">
            <v>1.2502</v>
          </cell>
        </row>
        <row r="58">
          <cell r="B58">
            <v>1.2343</v>
          </cell>
        </row>
        <row r="62">
          <cell r="B62">
            <v>1.3088</v>
          </cell>
        </row>
        <row r="78">
          <cell r="B78">
            <v>2.8999999999999998E-3</v>
          </cell>
        </row>
        <row r="85">
          <cell r="B85">
            <v>3.3999999999999998E-3</v>
          </cell>
        </row>
        <row r="91">
          <cell r="B91">
            <v>4.5999999999999999E-3</v>
          </cell>
        </row>
        <row r="97">
          <cell r="B97">
            <v>1.3306</v>
          </cell>
        </row>
        <row r="100">
          <cell r="B100">
            <v>0</v>
          </cell>
        </row>
      </sheetData>
      <sheetData sheetId="12">
        <row r="20">
          <cell r="B20">
            <v>2.1880000000000002</v>
          </cell>
        </row>
        <row r="48">
          <cell r="B48">
            <v>0.19040000000000001</v>
          </cell>
        </row>
        <row r="54">
          <cell r="B54">
            <v>1.2598</v>
          </cell>
        </row>
        <row r="58">
          <cell r="B58">
            <v>1.2437</v>
          </cell>
        </row>
        <row r="62">
          <cell r="B62">
            <v>1.3084</v>
          </cell>
        </row>
        <row r="78">
          <cell r="B78">
            <v>2.8999999999999998E-3</v>
          </cell>
        </row>
        <row r="85">
          <cell r="B85">
            <v>3.3999999999999998E-3</v>
          </cell>
        </row>
        <row r="91">
          <cell r="B91">
            <v>4.5999999999999999E-3</v>
          </cell>
        </row>
        <row r="97">
          <cell r="B97">
            <v>0.75290000000000001</v>
          </cell>
        </row>
        <row r="100">
          <cell r="B100">
            <v>0</v>
          </cell>
        </row>
      </sheetData>
      <sheetData sheetId="13">
        <row r="20">
          <cell r="B20">
            <v>1.8956</v>
          </cell>
        </row>
        <row r="48">
          <cell r="B48">
            <v>0.1171</v>
          </cell>
        </row>
        <row r="54">
          <cell r="B54">
            <v>1.5949</v>
          </cell>
        </row>
        <row r="58">
          <cell r="B58">
            <v>0.83930000000000005</v>
          </cell>
        </row>
        <row r="62">
          <cell r="B62">
            <v>1.38</v>
          </cell>
        </row>
        <row r="78">
          <cell r="B78">
            <v>3.5999999999999999E-3</v>
          </cell>
        </row>
        <row r="85">
          <cell r="B85">
            <v>2.2599999999999999E-2</v>
          </cell>
        </row>
        <row r="91">
          <cell r="B91">
            <v>3.0499999999999999E-2</v>
          </cell>
        </row>
        <row r="97">
          <cell r="B97">
            <v>0.21049999999999999</v>
          </cell>
        </row>
        <row r="100">
          <cell r="B100">
            <v>0</v>
          </cell>
        </row>
      </sheetData>
      <sheetData sheetId="14">
        <row r="20">
          <cell r="B20">
            <v>1.6588000000000001</v>
          </cell>
        </row>
        <row r="48">
          <cell r="B48">
            <v>0.20569999999999999</v>
          </cell>
        </row>
        <row r="54">
          <cell r="B54">
            <v>1.2314000000000001</v>
          </cell>
        </row>
        <row r="58">
          <cell r="B58">
            <v>0.92079999999999995</v>
          </cell>
        </row>
        <row r="62">
          <cell r="B62">
            <v>1.2790999999999999</v>
          </cell>
        </row>
        <row r="78">
          <cell r="B78">
            <v>2.5999999999999999E-3</v>
          </cell>
        </row>
        <row r="85">
          <cell r="B85">
            <v>2.47E-2</v>
          </cell>
        </row>
        <row r="91">
          <cell r="B91">
            <v>3.3399999999999999E-2</v>
          </cell>
        </row>
        <row r="97">
          <cell r="B97">
            <v>0.73150000000000004</v>
          </cell>
        </row>
        <row r="100">
          <cell r="B100">
            <v>0</v>
          </cell>
        </row>
      </sheetData>
      <sheetData sheetId="15">
        <row r="20">
          <cell r="B20">
            <v>1.6480999999999999</v>
          </cell>
        </row>
        <row r="48">
          <cell r="B48">
            <v>0.2039</v>
          </cell>
        </row>
        <row r="54">
          <cell r="B54">
            <v>1.2208000000000001</v>
          </cell>
        </row>
        <row r="58">
          <cell r="B58">
            <v>0.91269999999999996</v>
          </cell>
        </row>
        <row r="62">
          <cell r="B62">
            <v>1.3044</v>
          </cell>
        </row>
        <row r="78">
          <cell r="B78">
            <v>2.5999999999999999E-3</v>
          </cell>
        </row>
        <row r="85">
          <cell r="B85">
            <v>2.4500000000000001E-2</v>
          </cell>
        </row>
        <row r="91">
          <cell r="B91">
            <v>3.3099999999999997E-2</v>
          </cell>
        </row>
        <row r="97">
          <cell r="B97">
            <v>0.72519999999999996</v>
          </cell>
        </row>
        <row r="100">
          <cell r="B100">
            <v>0</v>
          </cell>
        </row>
      </sheetData>
      <sheetData sheetId="16">
        <row r="20">
          <cell r="B20">
            <v>1.9162999999999999</v>
          </cell>
        </row>
        <row r="48">
          <cell r="B48">
            <v>0.11899999999999999</v>
          </cell>
        </row>
        <row r="54">
          <cell r="B54">
            <v>1.6212</v>
          </cell>
        </row>
        <row r="58">
          <cell r="B58">
            <v>0.85309999999999997</v>
          </cell>
        </row>
        <row r="62">
          <cell r="B62">
            <v>1.3128</v>
          </cell>
        </row>
        <row r="78">
          <cell r="B78">
            <v>3.7000000000000002E-3</v>
          </cell>
        </row>
        <row r="85">
          <cell r="B85">
            <v>2.0500000000000001E-2</v>
          </cell>
        </row>
        <row r="91">
          <cell r="B91">
            <v>2.7699999999999999E-2</v>
          </cell>
        </row>
        <row r="97">
          <cell r="B97">
            <v>0.61629999999999996</v>
          </cell>
        </row>
        <row r="100">
          <cell r="B100">
            <v>0</v>
          </cell>
        </row>
      </sheetData>
      <sheetData sheetId="17">
        <row r="20">
          <cell r="B20">
            <v>1.8976999999999999</v>
          </cell>
        </row>
        <row r="48">
          <cell r="B48">
            <v>0.1172</v>
          </cell>
        </row>
        <row r="54">
          <cell r="B54">
            <v>1.5966</v>
          </cell>
        </row>
        <row r="58">
          <cell r="B58">
            <v>0.84009999999999996</v>
          </cell>
        </row>
        <row r="62">
          <cell r="B62">
            <v>1.3150999999999999</v>
          </cell>
        </row>
        <row r="78">
          <cell r="B78">
            <v>3.5999999999999999E-3</v>
          </cell>
        </row>
        <row r="85">
          <cell r="B85">
            <v>1.84E-2</v>
          </cell>
        </row>
        <row r="91">
          <cell r="B91">
            <v>2.4799999999999999E-2</v>
          </cell>
        </row>
        <row r="97">
          <cell r="B97">
            <v>1.2323</v>
          </cell>
        </row>
        <row r="100">
          <cell r="B100">
            <v>0</v>
          </cell>
        </row>
      </sheetData>
      <sheetData sheetId="18">
        <row r="20">
          <cell r="B20">
            <v>2.2204999999999999</v>
          </cell>
        </row>
        <row r="48">
          <cell r="B48">
            <v>0.1489</v>
          </cell>
        </row>
        <row r="54">
          <cell r="B54">
            <v>1.341</v>
          </cell>
        </row>
        <row r="58">
          <cell r="B58">
            <v>0.84360000000000002</v>
          </cell>
        </row>
        <row r="62">
          <cell r="B62">
            <v>1.3123</v>
          </cell>
        </row>
        <row r="78">
          <cell r="B78">
            <v>2.2000000000000001E-3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1.3388</v>
          </cell>
        </row>
        <row r="100">
          <cell r="B100">
            <v>0</v>
          </cell>
        </row>
      </sheetData>
      <sheetData sheetId="19">
        <row r="20">
          <cell r="B20">
            <v>2.2008000000000001</v>
          </cell>
        </row>
        <row r="48">
          <cell r="B48">
            <v>0.1394</v>
          </cell>
        </row>
        <row r="54">
          <cell r="B54">
            <v>1.3290999999999999</v>
          </cell>
        </row>
        <row r="58">
          <cell r="B58">
            <v>0.83620000000000005</v>
          </cell>
        </row>
        <row r="62">
          <cell r="B62">
            <v>1.3086</v>
          </cell>
        </row>
        <row r="78">
          <cell r="B78">
            <v>2.2000000000000001E-3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8.77E-2</v>
          </cell>
        </row>
        <row r="100">
          <cell r="B100">
            <v>0</v>
          </cell>
        </row>
      </sheetData>
      <sheetData sheetId="20">
        <row r="20">
          <cell r="B20">
            <v>2.169</v>
          </cell>
        </row>
        <row r="48">
          <cell r="B48">
            <v>0.14510000000000001</v>
          </cell>
        </row>
        <row r="54">
          <cell r="B54">
            <v>1.3062</v>
          </cell>
        </row>
        <row r="58">
          <cell r="B58">
            <v>0.82179999999999997</v>
          </cell>
        </row>
        <row r="62">
          <cell r="B62">
            <v>1.3169999999999999</v>
          </cell>
        </row>
        <row r="78">
          <cell r="B78">
            <v>4.7999999999999996E-3</v>
          </cell>
        </row>
        <row r="85">
          <cell r="B85">
            <v>5.0000000000000001E-3</v>
          </cell>
        </row>
        <row r="91">
          <cell r="B91">
            <v>6.7999999999999996E-3</v>
          </cell>
        </row>
        <row r="97">
          <cell r="B97">
            <v>1.0048999999999999</v>
          </cell>
        </row>
        <row r="100">
          <cell r="B100">
            <v>0</v>
          </cell>
        </row>
      </sheetData>
      <sheetData sheetId="21">
        <row r="20">
          <cell r="B20">
            <v>2.1890000000000001</v>
          </cell>
        </row>
        <row r="48">
          <cell r="B48">
            <v>0.1464</v>
          </cell>
        </row>
        <row r="54">
          <cell r="B54">
            <v>1.3183</v>
          </cell>
        </row>
        <row r="58">
          <cell r="B58">
            <v>0.82930000000000004</v>
          </cell>
        </row>
        <row r="62">
          <cell r="B62">
            <v>1.3134999999999999</v>
          </cell>
        </row>
        <row r="78">
          <cell r="B78">
            <v>4.7999999999999996E-3</v>
          </cell>
        </row>
        <row r="85">
          <cell r="B85">
            <v>5.0000000000000001E-3</v>
          </cell>
        </row>
        <row r="91">
          <cell r="B91">
            <v>6.7999999999999996E-3</v>
          </cell>
        </row>
        <row r="97">
          <cell r="B97">
            <v>1.0111000000000001</v>
          </cell>
        </row>
        <row r="100">
          <cell r="B100">
            <v>0</v>
          </cell>
        </row>
      </sheetData>
      <sheetData sheetId="22">
        <row r="20">
          <cell r="B20">
            <v>2.2039</v>
          </cell>
        </row>
        <row r="48">
          <cell r="B48">
            <v>0.14779999999999999</v>
          </cell>
        </row>
        <row r="54">
          <cell r="B54">
            <v>1.331</v>
          </cell>
        </row>
        <row r="58">
          <cell r="B58">
            <v>0.83740000000000003</v>
          </cell>
        </row>
        <row r="62">
          <cell r="B62">
            <v>1.3157000000000001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7.1199999999999999E-2</v>
          </cell>
        </row>
        <row r="100">
          <cell r="B100">
            <v>0</v>
          </cell>
        </row>
      </sheetData>
      <sheetData sheetId="23">
        <row r="20">
          <cell r="B20">
            <v>2.2012</v>
          </cell>
        </row>
        <row r="48">
          <cell r="B48">
            <v>0.1477</v>
          </cell>
        </row>
        <row r="54">
          <cell r="B54">
            <v>1.3293999999999999</v>
          </cell>
        </row>
        <row r="58">
          <cell r="B58">
            <v>0.83630000000000004</v>
          </cell>
        </row>
        <row r="62">
          <cell r="B62">
            <v>1.3113999999999999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8.3500000000000005E-2</v>
          </cell>
        </row>
        <row r="100">
          <cell r="B100">
            <v>0</v>
          </cell>
        </row>
      </sheetData>
      <sheetData sheetId="24">
        <row r="20">
          <cell r="B20">
            <v>2.2117</v>
          </cell>
        </row>
        <row r="48">
          <cell r="B48">
            <v>0.14829999999999999</v>
          </cell>
        </row>
        <row r="54">
          <cell r="B54">
            <v>1.3357000000000001</v>
          </cell>
        </row>
        <row r="58">
          <cell r="B58">
            <v>0.84019999999999995</v>
          </cell>
        </row>
        <row r="62">
          <cell r="B62">
            <v>1.3097000000000001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0.81879999999999997</v>
          </cell>
        </row>
        <row r="100">
          <cell r="B10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"/>
      <sheetName val="Пер.1"/>
      <sheetName val="Пер.3"/>
      <sheetName val="Пер.5"/>
      <sheetName val="Пер.7"/>
      <sheetName val="Пер.9"/>
      <sheetName val="Пер.13"/>
      <sheetName val="Пер.17"/>
      <sheetName val="Пер.21"/>
      <sheetName val="Пер.23"/>
      <sheetName val="Пер.25"/>
      <sheetName val="Пер.27"/>
      <sheetName val="Пер.27а"/>
      <sheetName val="Пер.27б"/>
      <sheetName val="Пер.29"/>
      <sheetName val="Пер.33"/>
      <sheetName val="Шахт.1а"/>
      <sheetName val="Шахт.5"/>
      <sheetName val="Шахт.5а"/>
      <sheetName val="Шахт.7"/>
      <sheetName val="Шахт.9"/>
    </sheetNames>
    <sheetDataSet>
      <sheetData sheetId="0"/>
      <sheetData sheetId="1">
        <row r="20">
          <cell r="B20">
            <v>1.7669999999999999</v>
          </cell>
        </row>
        <row r="48">
          <cell r="B48">
            <v>0.22370000000000001</v>
          </cell>
        </row>
        <row r="54">
          <cell r="B54">
            <v>1.202</v>
          </cell>
        </row>
        <row r="58">
          <cell r="B58">
            <v>1.3818999999999999</v>
          </cell>
        </row>
        <row r="62">
          <cell r="B62">
            <v>0.95830000000000004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3.2000000000000001E-2</v>
          </cell>
        </row>
        <row r="97">
          <cell r="B97">
            <v>0.2324</v>
          </cell>
        </row>
        <row r="100">
          <cell r="B100">
            <v>0</v>
          </cell>
        </row>
      </sheetData>
      <sheetData sheetId="2">
        <row r="20">
          <cell r="B20">
            <v>1.7654000000000001</v>
          </cell>
        </row>
        <row r="48">
          <cell r="B48">
            <v>0.22339999999999999</v>
          </cell>
        </row>
        <row r="54">
          <cell r="B54">
            <v>1.2004999999999999</v>
          </cell>
        </row>
        <row r="58">
          <cell r="B58">
            <v>1.38</v>
          </cell>
        </row>
        <row r="62">
          <cell r="B62">
            <v>0.95699999999999996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0.1762</v>
          </cell>
        </row>
        <row r="100">
          <cell r="B100">
            <v>0</v>
          </cell>
        </row>
      </sheetData>
      <sheetData sheetId="3">
        <row r="20">
          <cell r="B20">
            <v>1.7706</v>
          </cell>
        </row>
        <row r="48">
          <cell r="B48">
            <v>0.2243</v>
          </cell>
        </row>
        <row r="54">
          <cell r="B54">
            <v>1.1537999999999999</v>
          </cell>
        </row>
        <row r="58">
          <cell r="B58">
            <v>0.92030000000000001</v>
          </cell>
        </row>
        <row r="62">
          <cell r="B62">
            <v>0.96050000000000002</v>
          </cell>
        </row>
        <row r="78">
          <cell r="B78">
            <v>2.5999999999999999E-3</v>
          </cell>
        </row>
        <row r="85">
          <cell r="B85">
            <v>2.3800000000000002E-2</v>
          </cell>
        </row>
        <row r="91">
          <cell r="B91">
            <v>3.2000000000000001E-2</v>
          </cell>
        </row>
        <row r="97">
          <cell r="B97">
            <v>0.68110000000000004</v>
          </cell>
        </row>
        <row r="100">
          <cell r="B100">
            <v>0</v>
          </cell>
        </row>
      </sheetData>
      <sheetData sheetId="4">
        <row r="20">
          <cell r="B20">
            <v>1.7672000000000001</v>
          </cell>
        </row>
        <row r="48">
          <cell r="B48">
            <v>0.2238</v>
          </cell>
        </row>
        <row r="54">
          <cell r="B54">
            <v>1.2021999999999999</v>
          </cell>
        </row>
        <row r="58">
          <cell r="B58">
            <v>1.3819999999999999</v>
          </cell>
        </row>
        <row r="62">
          <cell r="B62">
            <v>0.95830000000000004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3.2000000000000001E-2</v>
          </cell>
        </row>
        <row r="97">
          <cell r="B97">
            <v>0.2442</v>
          </cell>
        </row>
        <row r="100">
          <cell r="B100">
            <v>0</v>
          </cell>
        </row>
      </sheetData>
      <sheetData sheetId="5">
        <row r="20">
          <cell r="B20">
            <v>1.7551000000000001</v>
          </cell>
        </row>
        <row r="48">
          <cell r="B48">
            <v>0.22559999999999999</v>
          </cell>
        </row>
        <row r="54">
          <cell r="B54">
            <v>1.1604000000000001</v>
          </cell>
        </row>
        <row r="58">
          <cell r="B58">
            <v>0.9254</v>
          </cell>
        </row>
        <row r="62">
          <cell r="B62">
            <v>0.96589999999999998</v>
          </cell>
        </row>
        <row r="78">
          <cell r="B78">
            <v>2.5999999999999999E-3</v>
          </cell>
        </row>
        <row r="85">
          <cell r="B85">
            <v>2.3900000000000001E-2</v>
          </cell>
        </row>
        <row r="91">
          <cell r="B91">
            <v>3.2300000000000002E-2</v>
          </cell>
        </row>
        <row r="97">
          <cell r="B97">
            <v>0.15310000000000001</v>
          </cell>
        </row>
        <row r="100">
          <cell r="B100">
            <v>0</v>
          </cell>
        </row>
      </sheetData>
      <sheetData sheetId="6">
        <row r="20">
          <cell r="B20">
            <v>1.77</v>
          </cell>
        </row>
        <row r="48">
          <cell r="B48">
            <v>0.2243</v>
          </cell>
        </row>
        <row r="54">
          <cell r="B54">
            <v>1.2302</v>
          </cell>
        </row>
        <row r="58">
          <cell r="B58">
            <v>0.91990000000000005</v>
          </cell>
        </row>
        <row r="62">
          <cell r="B62">
            <v>0.96009999999999995</v>
          </cell>
        </row>
        <row r="78">
          <cell r="B78">
            <v>2.5999999999999999E-3</v>
          </cell>
        </row>
        <row r="85">
          <cell r="B85">
            <v>2.3800000000000002E-2</v>
          </cell>
        </row>
        <row r="91">
          <cell r="B91">
            <v>3.2000000000000001E-2</v>
          </cell>
        </row>
        <row r="97">
          <cell r="B97">
            <v>0.68679999999999997</v>
          </cell>
        </row>
        <row r="100">
          <cell r="B100">
            <v>0</v>
          </cell>
        </row>
      </sheetData>
      <sheetData sheetId="7">
        <row r="20">
          <cell r="B20">
            <v>1.7710999999999999</v>
          </cell>
        </row>
        <row r="48">
          <cell r="B48">
            <v>0.22439999999999999</v>
          </cell>
        </row>
        <row r="54">
          <cell r="B54">
            <v>1.2311000000000001</v>
          </cell>
        </row>
        <row r="58">
          <cell r="B58">
            <v>0.9204</v>
          </cell>
        </row>
        <row r="62">
          <cell r="B62">
            <v>0.9607</v>
          </cell>
        </row>
        <row r="78">
          <cell r="B78">
            <v>2.5999999999999999E-3</v>
          </cell>
        </row>
        <row r="85">
          <cell r="B85">
            <v>2.3800000000000002E-2</v>
          </cell>
        </row>
        <row r="91">
          <cell r="B91">
            <v>3.2000000000000001E-2</v>
          </cell>
        </row>
        <row r="97">
          <cell r="B97">
            <v>0.56030000000000002</v>
          </cell>
        </row>
        <row r="100">
          <cell r="B100">
            <v>0</v>
          </cell>
        </row>
      </sheetData>
      <sheetData sheetId="8">
        <row r="20">
          <cell r="B20">
            <v>1.7609999999999999</v>
          </cell>
        </row>
        <row r="48">
          <cell r="B48">
            <v>0.22270000000000001</v>
          </cell>
        </row>
        <row r="54">
          <cell r="B54">
            <v>1.2222999999999999</v>
          </cell>
        </row>
        <row r="58">
          <cell r="B58">
            <v>0.91390000000000005</v>
          </cell>
        </row>
        <row r="62">
          <cell r="B62">
            <v>0.95389999999999997</v>
          </cell>
        </row>
        <row r="78">
          <cell r="B78">
            <v>2.5999999999999999E-3</v>
          </cell>
        </row>
        <row r="91">
          <cell r="B91">
            <v>3.1899999999999998E-2</v>
          </cell>
        </row>
        <row r="97">
          <cell r="B97">
            <v>0.14530000000000001</v>
          </cell>
        </row>
        <row r="100">
          <cell r="B100">
            <v>0</v>
          </cell>
        </row>
      </sheetData>
      <sheetData sheetId="9">
        <row r="20">
          <cell r="B20">
            <v>1.7534000000000001</v>
          </cell>
        </row>
        <row r="48">
          <cell r="B48">
            <v>0.22389999999999999</v>
          </cell>
        </row>
        <row r="54">
          <cell r="B54">
            <v>1.2028000000000001</v>
          </cell>
        </row>
        <row r="58">
          <cell r="B58">
            <v>1.3826000000000001</v>
          </cell>
        </row>
        <row r="62">
          <cell r="B62">
            <v>0.95879999999999999</v>
          </cell>
        </row>
        <row r="78">
          <cell r="B78">
            <v>3.2000000000000002E-3</v>
          </cell>
        </row>
        <row r="85">
          <cell r="B85">
            <v>2.3599999999999999E-2</v>
          </cell>
        </row>
        <row r="91">
          <cell r="B91">
            <v>3.2000000000000001E-2</v>
          </cell>
        </row>
        <row r="97">
          <cell r="B97">
            <v>0.26690000000000003</v>
          </cell>
        </row>
        <row r="100">
          <cell r="B100">
            <v>0</v>
          </cell>
        </row>
      </sheetData>
      <sheetData sheetId="10">
        <row r="20">
          <cell r="B20">
            <v>1.7629999999999999</v>
          </cell>
        </row>
        <row r="48">
          <cell r="B48">
            <v>0.22320000000000001</v>
          </cell>
        </row>
        <row r="54">
          <cell r="B54">
            <v>1.2245999999999999</v>
          </cell>
        </row>
        <row r="58">
          <cell r="B58">
            <v>0.91559999999999997</v>
          </cell>
        </row>
        <row r="62">
          <cell r="B62">
            <v>0.95569999999999999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0.57589999999999997</v>
          </cell>
        </row>
        <row r="100">
          <cell r="B100">
            <v>0</v>
          </cell>
        </row>
      </sheetData>
      <sheetData sheetId="11">
        <row r="20">
          <cell r="B20">
            <v>1.7566999999999999</v>
          </cell>
        </row>
        <row r="48">
          <cell r="B48">
            <v>0.22220000000000001</v>
          </cell>
        </row>
        <row r="54">
          <cell r="B54">
            <v>1.2193000000000001</v>
          </cell>
        </row>
        <row r="58">
          <cell r="B58">
            <v>0.91159999999999997</v>
          </cell>
        </row>
        <row r="62">
          <cell r="B62">
            <v>0.9516</v>
          </cell>
        </row>
        <row r="78">
          <cell r="B78">
            <v>2.5999999999999999E-3</v>
          </cell>
        </row>
        <row r="85">
          <cell r="B85">
            <v>2.35E-2</v>
          </cell>
        </row>
        <row r="91">
          <cell r="B91">
            <v>3.1800000000000002E-2</v>
          </cell>
        </row>
        <row r="97">
          <cell r="B97">
            <v>0.497</v>
          </cell>
        </row>
        <row r="100">
          <cell r="B100">
            <v>0</v>
          </cell>
        </row>
      </sheetData>
      <sheetData sheetId="12">
        <row r="20">
          <cell r="B20">
            <v>1.649</v>
          </cell>
        </row>
        <row r="48">
          <cell r="B48">
            <v>0.22259999999999999</v>
          </cell>
        </row>
        <row r="54">
          <cell r="B54">
            <v>1.2214</v>
          </cell>
        </row>
        <row r="58">
          <cell r="B58">
            <v>0.91320000000000001</v>
          </cell>
        </row>
        <row r="62">
          <cell r="B62">
            <v>0.95320000000000005</v>
          </cell>
        </row>
        <row r="78">
          <cell r="B78">
            <v>2.5999999999999999E-3</v>
          </cell>
        </row>
        <row r="85">
          <cell r="B85">
            <v>2.35E-2</v>
          </cell>
        </row>
        <row r="91">
          <cell r="B91">
            <v>3.1800000000000002E-2</v>
          </cell>
        </row>
        <row r="97">
          <cell r="B97">
            <v>0.64319999999999999</v>
          </cell>
        </row>
        <row r="100">
          <cell r="B100">
            <v>0</v>
          </cell>
        </row>
      </sheetData>
      <sheetData sheetId="13">
        <row r="20">
          <cell r="B20">
            <v>1.641</v>
          </cell>
        </row>
        <row r="48">
          <cell r="B48">
            <v>0.22120000000000001</v>
          </cell>
        </row>
        <row r="54">
          <cell r="B54">
            <v>1.2136</v>
          </cell>
        </row>
        <row r="58">
          <cell r="B58">
            <v>0.90739999999999998</v>
          </cell>
        </row>
        <row r="62">
          <cell r="B62">
            <v>0.94720000000000004</v>
          </cell>
        </row>
        <row r="78">
          <cell r="B78">
            <v>2.5000000000000001E-3</v>
          </cell>
        </row>
        <row r="85">
          <cell r="B85">
            <v>2.3400000000000001E-2</v>
          </cell>
        </row>
        <row r="91">
          <cell r="B91">
            <v>3.1699999999999999E-2</v>
          </cell>
        </row>
        <row r="97">
          <cell r="B97">
            <v>0.70499999999999996</v>
          </cell>
        </row>
        <row r="100">
          <cell r="B100">
            <v>0</v>
          </cell>
        </row>
      </sheetData>
      <sheetData sheetId="14">
        <row r="20">
          <cell r="B20">
            <v>1.7616000000000001</v>
          </cell>
        </row>
        <row r="48">
          <cell r="B48">
            <v>0.223</v>
          </cell>
        </row>
        <row r="54">
          <cell r="B54">
            <v>1.2236</v>
          </cell>
        </row>
        <row r="58">
          <cell r="B58">
            <v>0.91490000000000005</v>
          </cell>
        </row>
        <row r="62">
          <cell r="B62">
            <v>0.95499999999999996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0.17660000000000001</v>
          </cell>
        </row>
        <row r="100">
          <cell r="B100">
            <v>0</v>
          </cell>
        </row>
      </sheetData>
      <sheetData sheetId="15">
        <row r="20">
          <cell r="B20">
            <v>1.7685999999999999</v>
          </cell>
        </row>
        <row r="48">
          <cell r="B48">
            <v>0.224</v>
          </cell>
        </row>
        <row r="54">
          <cell r="B54">
            <v>1.2293000000000001</v>
          </cell>
        </row>
        <row r="58">
          <cell r="B58">
            <v>0.91920000000000002</v>
          </cell>
        </row>
        <row r="62">
          <cell r="B62">
            <v>0.95940000000000003</v>
          </cell>
        </row>
        <row r="78">
          <cell r="B78">
            <v>2.5999999999999999E-3</v>
          </cell>
        </row>
        <row r="85">
          <cell r="B85">
            <v>2.3800000000000002E-2</v>
          </cell>
        </row>
        <row r="91">
          <cell r="B91">
            <v>3.2000000000000001E-2</v>
          </cell>
        </row>
        <row r="97">
          <cell r="B97">
            <v>0.75819999999999999</v>
          </cell>
        </row>
        <row r="100">
          <cell r="B100">
            <v>0</v>
          </cell>
        </row>
      </sheetData>
      <sheetData sheetId="16">
        <row r="20">
          <cell r="B20">
            <v>1.7633000000000001</v>
          </cell>
        </row>
        <row r="48">
          <cell r="B48">
            <v>0.22320000000000001</v>
          </cell>
        </row>
        <row r="54">
          <cell r="B54">
            <v>1.2244999999999999</v>
          </cell>
        </row>
        <row r="58">
          <cell r="B58">
            <v>1.3783000000000001</v>
          </cell>
        </row>
        <row r="62">
          <cell r="B62">
            <v>0.95579999999999998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0.1492</v>
          </cell>
        </row>
        <row r="100">
          <cell r="B100">
            <v>0</v>
          </cell>
        </row>
      </sheetData>
      <sheetData sheetId="17">
        <row r="20">
          <cell r="B20">
            <v>1.7623</v>
          </cell>
        </row>
        <row r="48">
          <cell r="B48">
            <v>0.223</v>
          </cell>
        </row>
        <row r="54">
          <cell r="B54">
            <v>1.2233000000000001</v>
          </cell>
        </row>
        <row r="58">
          <cell r="B58">
            <v>1.377</v>
          </cell>
        </row>
        <row r="62">
          <cell r="B62">
            <v>0.95479999999999998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1.7399999999999999E-2</v>
          </cell>
        </row>
        <row r="100">
          <cell r="B100">
            <v>0</v>
          </cell>
        </row>
      </sheetData>
      <sheetData sheetId="18">
        <row r="20">
          <cell r="B20">
            <v>1.7657</v>
          </cell>
        </row>
        <row r="48">
          <cell r="B48">
            <v>0.22359999999999999</v>
          </cell>
        </row>
        <row r="54">
          <cell r="B54">
            <v>1.2264999999999999</v>
          </cell>
        </row>
        <row r="58">
          <cell r="B58">
            <v>0.91700000000000004</v>
          </cell>
        </row>
        <row r="62">
          <cell r="B62">
            <v>0.95709999999999995</v>
          </cell>
        </row>
        <row r="78">
          <cell r="B78">
            <v>4.0000000000000001E-3</v>
          </cell>
        </row>
        <row r="85">
          <cell r="B85">
            <v>2.3599999999999999E-2</v>
          </cell>
        </row>
        <row r="91">
          <cell r="B91">
            <v>3.2000000000000001E-2</v>
          </cell>
        </row>
        <row r="97">
          <cell r="B97">
            <v>0.15939999999999999</v>
          </cell>
        </row>
        <row r="100">
          <cell r="B100">
            <v>0</v>
          </cell>
        </row>
      </sheetData>
      <sheetData sheetId="19">
        <row r="20">
          <cell r="B20">
            <v>1.7911999999999999</v>
          </cell>
        </row>
        <row r="48">
          <cell r="B48">
            <v>0.2278</v>
          </cell>
        </row>
        <row r="54">
          <cell r="B54">
            <v>1.1714</v>
          </cell>
        </row>
        <row r="58">
          <cell r="B58">
            <v>0.93430000000000002</v>
          </cell>
        </row>
        <row r="62">
          <cell r="B62">
            <v>0.97519999999999996</v>
          </cell>
        </row>
        <row r="78">
          <cell r="B78">
            <v>2.5999999999999999E-3</v>
          </cell>
        </row>
        <row r="85">
          <cell r="B85">
            <v>2.41E-2</v>
          </cell>
        </row>
        <row r="91">
          <cell r="B91">
            <v>3.2599999999999997E-2</v>
          </cell>
        </row>
        <row r="97">
          <cell r="B97">
            <v>0.15640000000000001</v>
          </cell>
        </row>
        <row r="100">
          <cell r="B100">
            <v>0</v>
          </cell>
        </row>
      </sheetData>
      <sheetData sheetId="20">
        <row r="20">
          <cell r="B20">
            <v>1.7668999999999999</v>
          </cell>
        </row>
        <row r="48">
          <cell r="B48">
            <v>0.22320000000000001</v>
          </cell>
        </row>
        <row r="54">
          <cell r="B54">
            <v>1.2058</v>
          </cell>
        </row>
        <row r="58">
          <cell r="B58">
            <v>1.3501000000000001</v>
          </cell>
        </row>
        <row r="62">
          <cell r="B62">
            <v>0.95630000000000004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0.30009999999999998</v>
          </cell>
        </row>
        <row r="100">
          <cell r="B10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"/>
      <sheetName val="С.Марк.1"/>
      <sheetName val="С.Марк.2"/>
      <sheetName val="С.Марк.3"/>
      <sheetName val="С.Марк.4"/>
      <sheetName val="С.Марк.6"/>
      <sheetName val="С.Марк.10"/>
      <sheetName val="С.Марк.12"/>
      <sheetName val="С.Марк.14"/>
      <sheetName val="С.Марк.16"/>
      <sheetName val="С.Марк.18"/>
      <sheetName val="С.Марк.20"/>
      <sheetName val="Нек.1"/>
      <sheetName val="Нек.2"/>
      <sheetName val="Нек.3"/>
      <sheetName val="Нек.4"/>
      <sheetName val="Нек.5"/>
      <sheetName val="Нек.6"/>
      <sheetName val="Нек.7"/>
      <sheetName val="Нек.8"/>
      <sheetName val="Нек.10"/>
      <sheetName val="Нек.12"/>
    </sheetNames>
    <sheetDataSet>
      <sheetData sheetId="0"/>
      <sheetData sheetId="1">
        <row r="20">
          <cell r="B20">
            <v>1.8520000000000001</v>
          </cell>
        </row>
        <row r="48">
          <cell r="B48">
            <v>0.2374</v>
          </cell>
        </row>
        <row r="54">
          <cell r="B54">
            <v>1.2208000000000001</v>
          </cell>
        </row>
        <row r="58">
          <cell r="B58">
            <v>1.4658</v>
          </cell>
        </row>
        <row r="62">
          <cell r="B62">
            <v>1.3159000000000001</v>
          </cell>
        </row>
        <row r="78">
          <cell r="B78">
            <v>2.8E-3</v>
          </cell>
        </row>
        <row r="85">
          <cell r="B85">
            <v>2.4199999999999999E-2</v>
          </cell>
        </row>
        <row r="91">
          <cell r="B91">
            <v>3.2599999999999997E-2</v>
          </cell>
        </row>
        <row r="97">
          <cell r="B97">
            <v>0.77349999999999997</v>
          </cell>
        </row>
        <row r="100">
          <cell r="B100">
            <v>0</v>
          </cell>
        </row>
      </sheetData>
      <sheetData sheetId="2">
        <row r="20">
          <cell r="B20">
            <v>1.9081999999999999</v>
          </cell>
        </row>
        <row r="48">
          <cell r="B48">
            <v>0.24909999999999999</v>
          </cell>
        </row>
        <row r="54">
          <cell r="B54">
            <v>1.2175</v>
          </cell>
        </row>
        <row r="58">
          <cell r="B58">
            <v>0.76659999999999995</v>
          </cell>
        </row>
        <row r="62">
          <cell r="B62">
            <v>1.1231</v>
          </cell>
        </row>
        <row r="78">
          <cell r="B78">
            <v>2.2000000000000001E-3</v>
          </cell>
        </row>
        <row r="85">
          <cell r="B85">
            <v>2.1999999999999999E-2</v>
          </cell>
        </row>
        <row r="91">
          <cell r="B91">
            <v>2.9600000000000001E-2</v>
          </cell>
        </row>
        <row r="97">
          <cell r="B97">
            <v>0.60899999999999999</v>
          </cell>
        </row>
        <row r="100">
          <cell r="B100">
            <v>0</v>
          </cell>
        </row>
      </sheetData>
      <sheetData sheetId="3">
        <row r="20">
          <cell r="B20">
            <v>1.863</v>
          </cell>
        </row>
        <row r="48">
          <cell r="B48">
            <v>0.2392</v>
          </cell>
        </row>
        <row r="54">
          <cell r="B54">
            <v>1.2304999999999999</v>
          </cell>
        </row>
        <row r="58">
          <cell r="B58">
            <v>1.4774</v>
          </cell>
        </row>
        <row r="62">
          <cell r="B62">
            <v>1.1222000000000001</v>
          </cell>
        </row>
        <row r="78">
          <cell r="B78">
            <v>2.8E-3</v>
          </cell>
        </row>
        <row r="85">
          <cell r="B85">
            <v>2.1700000000000001E-2</v>
          </cell>
        </row>
        <row r="91">
          <cell r="B91">
            <v>2.9399999999999999E-2</v>
          </cell>
        </row>
        <row r="97">
          <cell r="B97">
            <v>0.80720000000000003</v>
          </cell>
        </row>
        <row r="100">
          <cell r="B100">
            <v>0</v>
          </cell>
        </row>
      </sheetData>
      <sheetData sheetId="4">
        <row r="20">
          <cell r="B20">
            <v>1.9027000000000001</v>
          </cell>
        </row>
        <row r="48">
          <cell r="B48">
            <v>0.2482</v>
          </cell>
        </row>
        <row r="54">
          <cell r="B54">
            <v>1.2125999999999999</v>
          </cell>
        </row>
        <row r="58">
          <cell r="B58">
            <v>0.76359999999999995</v>
          </cell>
        </row>
        <row r="62">
          <cell r="B62">
            <v>1.1249</v>
          </cell>
        </row>
        <row r="78">
          <cell r="B78">
            <v>2.2000000000000001E-3</v>
          </cell>
        </row>
        <row r="85">
          <cell r="B85">
            <v>2.1999999999999999E-2</v>
          </cell>
        </row>
        <row r="91">
          <cell r="B91">
            <v>2.9600000000000001E-2</v>
          </cell>
        </row>
        <row r="97">
          <cell r="B97">
            <v>0.60660000000000003</v>
          </cell>
        </row>
        <row r="100">
          <cell r="B100">
            <v>0</v>
          </cell>
        </row>
      </sheetData>
      <sheetData sheetId="5">
        <row r="20">
          <cell r="B20">
            <v>1.8977999999999999</v>
          </cell>
        </row>
        <row r="48">
          <cell r="B48">
            <v>0.24729999999999999</v>
          </cell>
        </row>
        <row r="54">
          <cell r="B54">
            <v>1.2089000000000001</v>
          </cell>
        </row>
        <row r="58">
          <cell r="B58">
            <v>0.76119999999999999</v>
          </cell>
        </row>
        <row r="62">
          <cell r="B62">
            <v>1.1249</v>
          </cell>
        </row>
        <row r="78">
          <cell r="B78">
            <v>2.2000000000000001E-3</v>
          </cell>
        </row>
        <row r="85">
          <cell r="B85">
            <v>2.18E-2</v>
          </cell>
        </row>
        <row r="91">
          <cell r="B91">
            <v>2.9499999999999998E-2</v>
          </cell>
        </row>
        <row r="97">
          <cell r="B97">
            <v>0.61180000000000001</v>
          </cell>
        </row>
        <row r="100">
          <cell r="B100">
            <v>0</v>
          </cell>
        </row>
      </sheetData>
      <sheetData sheetId="6">
        <row r="20">
          <cell r="B20">
            <v>2.0278999999999998</v>
          </cell>
        </row>
        <row r="48">
          <cell r="B48">
            <v>0.2747</v>
          </cell>
        </row>
        <row r="54">
          <cell r="B54">
            <v>1.1774</v>
          </cell>
        </row>
        <row r="58">
          <cell r="B58">
            <v>1.1268</v>
          </cell>
        </row>
        <row r="62">
          <cell r="B62">
            <v>1.1356999999999999</v>
          </cell>
        </row>
        <row r="78">
          <cell r="B78">
            <v>3.2000000000000002E-3</v>
          </cell>
        </row>
        <row r="85">
          <cell r="B85">
            <v>2.3800000000000002E-2</v>
          </cell>
        </row>
        <row r="91">
          <cell r="B91">
            <v>3.2199999999999999E-2</v>
          </cell>
        </row>
        <row r="97">
          <cell r="B97">
            <v>0.34089999999999998</v>
          </cell>
        </row>
        <row r="100">
          <cell r="B100">
            <v>0</v>
          </cell>
        </row>
      </sheetData>
      <sheetData sheetId="7">
        <row r="20">
          <cell r="B20">
            <v>2.0074000000000001</v>
          </cell>
        </row>
        <row r="48">
          <cell r="B48">
            <v>0.27129999999999999</v>
          </cell>
        </row>
        <row r="54">
          <cell r="B54">
            <v>1.1628000000000001</v>
          </cell>
        </row>
        <row r="58">
          <cell r="B58">
            <v>1.1129</v>
          </cell>
        </row>
        <row r="62">
          <cell r="B62">
            <v>1.1423000000000001</v>
          </cell>
        </row>
        <row r="78">
          <cell r="B78">
            <v>3.0999999999999999E-3</v>
          </cell>
        </row>
        <row r="85">
          <cell r="B85">
            <v>2.4400000000000002E-2</v>
          </cell>
        </row>
        <row r="91">
          <cell r="B91">
            <v>3.2899999999999999E-2</v>
          </cell>
        </row>
        <row r="97">
          <cell r="B97">
            <v>0.995</v>
          </cell>
        </row>
        <row r="100">
          <cell r="B100">
            <v>0</v>
          </cell>
        </row>
      </sheetData>
      <sheetData sheetId="8">
        <row r="20">
          <cell r="B20">
            <v>1.9887999999999999</v>
          </cell>
        </row>
        <row r="48">
          <cell r="B48">
            <v>0.2681</v>
          </cell>
        </row>
        <row r="54">
          <cell r="B54">
            <v>1.1954</v>
          </cell>
        </row>
        <row r="58">
          <cell r="B58">
            <v>1.1000000000000001</v>
          </cell>
        </row>
        <row r="62">
          <cell r="B62">
            <v>1.1246</v>
          </cell>
        </row>
        <row r="78">
          <cell r="B78">
            <v>3.0999999999999999E-3</v>
          </cell>
        </row>
        <row r="85">
          <cell r="B85">
            <v>2.3900000000000001E-2</v>
          </cell>
        </row>
        <row r="91">
          <cell r="B91">
            <v>3.2300000000000002E-2</v>
          </cell>
        </row>
        <row r="97">
          <cell r="B97">
            <v>5.16E-2</v>
          </cell>
        </row>
        <row r="100">
          <cell r="B100">
            <v>0</v>
          </cell>
        </row>
      </sheetData>
      <sheetData sheetId="9">
        <row r="20">
          <cell r="B20">
            <v>1.8024</v>
          </cell>
        </row>
        <row r="48">
          <cell r="B48">
            <v>0.2878</v>
          </cell>
        </row>
        <row r="54">
          <cell r="B54">
            <v>1.2212000000000001</v>
          </cell>
        </row>
        <row r="58">
          <cell r="B58">
            <v>0.88549999999999995</v>
          </cell>
        </row>
        <row r="62">
          <cell r="B62">
            <v>1.1254</v>
          </cell>
        </row>
        <row r="78">
          <cell r="B78">
            <v>2.5000000000000001E-3</v>
          </cell>
        </row>
        <row r="85">
          <cell r="B85">
            <v>2.1999999999999999E-2</v>
          </cell>
        </row>
        <row r="91">
          <cell r="B91">
            <v>2.9600000000000001E-2</v>
          </cell>
        </row>
        <row r="97">
          <cell r="B97">
            <v>0.72309999999999997</v>
          </cell>
        </row>
        <row r="100">
          <cell r="B100">
            <v>0</v>
          </cell>
        </row>
      </sheetData>
      <sheetData sheetId="10">
        <row r="20">
          <cell r="B20">
            <v>1.9907999999999999</v>
          </cell>
        </row>
        <row r="48">
          <cell r="B48">
            <v>0.26840000000000003</v>
          </cell>
        </row>
        <row r="54">
          <cell r="B54">
            <v>1.1966000000000001</v>
          </cell>
        </row>
        <row r="58">
          <cell r="B58">
            <v>1.1011</v>
          </cell>
        </row>
        <row r="62">
          <cell r="B62">
            <v>1.1237999999999999</v>
          </cell>
        </row>
        <row r="78">
          <cell r="B78">
            <v>3.0999999999999999E-3</v>
          </cell>
        </row>
        <row r="85">
          <cell r="B85">
            <v>2.4E-2</v>
          </cell>
        </row>
        <row r="91">
          <cell r="B91">
            <v>3.2500000000000001E-2</v>
          </cell>
        </row>
        <row r="97">
          <cell r="B97">
            <v>0.13669999999999999</v>
          </cell>
        </row>
        <row r="100">
          <cell r="B100">
            <v>0</v>
          </cell>
        </row>
      </sheetData>
      <sheetData sheetId="11">
        <row r="20">
          <cell r="B20">
            <v>1.8972</v>
          </cell>
        </row>
        <row r="48">
          <cell r="B48">
            <v>0.24729999999999999</v>
          </cell>
        </row>
        <row r="54">
          <cell r="B54">
            <v>1.2084999999999999</v>
          </cell>
        </row>
        <row r="58">
          <cell r="B58">
            <v>0.76090000000000002</v>
          </cell>
        </row>
        <row r="62">
          <cell r="B62">
            <v>1.1218999999999999</v>
          </cell>
        </row>
        <row r="78">
          <cell r="B78">
            <v>2.2000000000000001E-3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0.72540000000000004</v>
          </cell>
        </row>
        <row r="100">
          <cell r="B100">
            <v>0</v>
          </cell>
        </row>
      </sheetData>
      <sheetData sheetId="12">
        <row r="20">
          <cell r="B20">
            <v>1.8947000000000001</v>
          </cell>
        </row>
        <row r="48">
          <cell r="B48">
            <v>0.1171</v>
          </cell>
        </row>
        <row r="54">
          <cell r="B54">
            <v>1.5941000000000001</v>
          </cell>
        </row>
        <row r="58">
          <cell r="B58">
            <v>0.83879999999999999</v>
          </cell>
        </row>
        <row r="62">
          <cell r="B62">
            <v>1.3042</v>
          </cell>
        </row>
        <row r="78">
          <cell r="B78">
            <v>3.5999999999999999E-3</v>
          </cell>
        </row>
        <row r="85">
          <cell r="B85">
            <v>2.86E-2</v>
          </cell>
        </row>
        <row r="91">
          <cell r="B91">
            <v>3.8600000000000002E-2</v>
          </cell>
        </row>
        <row r="97">
          <cell r="B97">
            <v>0.90900000000000003</v>
          </cell>
        </row>
        <row r="100">
          <cell r="B100">
            <v>0</v>
          </cell>
        </row>
      </sheetData>
      <sheetData sheetId="13">
        <row r="20">
          <cell r="B20">
            <v>1.925</v>
          </cell>
        </row>
        <row r="48">
          <cell r="B48">
            <v>0.1196</v>
          </cell>
        </row>
        <row r="54">
          <cell r="B54">
            <v>1.6286</v>
          </cell>
        </row>
        <row r="58">
          <cell r="B58">
            <v>0.85699999999999998</v>
          </cell>
        </row>
        <row r="62">
          <cell r="B62">
            <v>1.3189</v>
          </cell>
        </row>
        <row r="78">
          <cell r="B78">
            <v>3.7000000000000002E-3</v>
          </cell>
        </row>
        <row r="85">
          <cell r="B85">
            <v>3.5200000000000002E-2</v>
          </cell>
        </row>
        <row r="91">
          <cell r="B91">
            <v>4.7500000000000001E-2</v>
          </cell>
        </row>
        <row r="97">
          <cell r="B97">
            <v>0.61919999999999997</v>
          </cell>
        </row>
        <row r="100">
          <cell r="B100">
            <v>0</v>
          </cell>
        </row>
      </sheetData>
      <sheetData sheetId="14">
        <row r="20">
          <cell r="B20">
            <v>1.9136</v>
          </cell>
        </row>
        <row r="48">
          <cell r="B48">
            <v>0.11890000000000001</v>
          </cell>
        </row>
        <row r="54">
          <cell r="B54">
            <v>1.619</v>
          </cell>
        </row>
        <row r="58">
          <cell r="B58">
            <v>0.85199999999999998</v>
          </cell>
        </row>
        <row r="62">
          <cell r="B62">
            <v>1.3156000000000001</v>
          </cell>
        </row>
        <row r="78">
          <cell r="B78">
            <v>3.7000000000000002E-3</v>
          </cell>
        </row>
        <row r="85">
          <cell r="B85">
            <v>3.44E-2</v>
          </cell>
        </row>
        <row r="91">
          <cell r="B91">
            <v>4.6600000000000003E-2</v>
          </cell>
        </row>
        <row r="97">
          <cell r="B97">
            <v>0.92320000000000002</v>
          </cell>
        </row>
        <row r="100">
          <cell r="B100">
            <v>0</v>
          </cell>
        </row>
      </sheetData>
      <sheetData sheetId="15">
        <row r="20">
          <cell r="B20">
            <v>1.9147000000000001</v>
          </cell>
        </row>
        <row r="48">
          <cell r="B48">
            <v>0.11890000000000001</v>
          </cell>
        </row>
        <row r="54">
          <cell r="B54">
            <v>1.6198999999999999</v>
          </cell>
        </row>
        <row r="58">
          <cell r="B58">
            <v>0.85250000000000004</v>
          </cell>
        </row>
        <row r="62">
          <cell r="B62">
            <v>1.3207</v>
          </cell>
        </row>
        <row r="78">
          <cell r="B78">
            <v>3.7000000000000002E-3</v>
          </cell>
        </row>
        <row r="85">
          <cell r="B85">
            <v>2.3E-2</v>
          </cell>
        </row>
        <row r="91">
          <cell r="B91">
            <v>3.1199999999999999E-2</v>
          </cell>
        </row>
        <row r="97">
          <cell r="B97">
            <v>0.61580000000000001</v>
          </cell>
        </row>
        <row r="100">
          <cell r="B100">
            <v>0</v>
          </cell>
        </row>
      </sheetData>
      <sheetData sheetId="16">
        <row r="20">
          <cell r="B20">
            <v>1.9003000000000001</v>
          </cell>
        </row>
        <row r="48">
          <cell r="B48">
            <v>0.1181</v>
          </cell>
        </row>
        <row r="54">
          <cell r="B54">
            <v>1.6077999999999999</v>
          </cell>
        </row>
        <row r="58">
          <cell r="B58">
            <v>0.84599999999999997</v>
          </cell>
        </row>
        <row r="62">
          <cell r="B62">
            <v>1.3152999999999999</v>
          </cell>
        </row>
        <row r="78">
          <cell r="B78">
            <v>3.5999999999999999E-3</v>
          </cell>
        </row>
        <row r="85">
          <cell r="B85">
            <v>3.3000000000000002E-2</v>
          </cell>
        </row>
        <row r="91">
          <cell r="B91">
            <v>4.4499999999999998E-2</v>
          </cell>
        </row>
        <row r="97">
          <cell r="B97">
            <v>0.61119999999999997</v>
          </cell>
        </row>
        <row r="100">
          <cell r="B100">
            <v>0</v>
          </cell>
        </row>
      </sheetData>
      <sheetData sheetId="17">
        <row r="20">
          <cell r="B20">
            <v>1.9302999999999999</v>
          </cell>
        </row>
        <row r="48">
          <cell r="B48">
            <v>0.11990000000000001</v>
          </cell>
        </row>
        <row r="54">
          <cell r="B54">
            <v>1.6331</v>
          </cell>
        </row>
        <row r="58">
          <cell r="B58">
            <v>0.85940000000000005</v>
          </cell>
        </row>
        <row r="62">
          <cell r="B62">
            <v>1.3089999999999999</v>
          </cell>
        </row>
        <row r="78">
          <cell r="B78">
            <v>3.7000000000000002E-3</v>
          </cell>
        </row>
        <row r="85">
          <cell r="B85">
            <v>2.86E-2</v>
          </cell>
        </row>
        <row r="91">
          <cell r="B91">
            <v>3.8600000000000002E-2</v>
          </cell>
        </row>
        <row r="97">
          <cell r="B97">
            <v>0.62090000000000001</v>
          </cell>
        </row>
        <row r="100">
          <cell r="B100">
            <v>0</v>
          </cell>
        </row>
      </sheetData>
      <sheetData sheetId="18">
        <row r="20">
          <cell r="B20">
            <v>1.9021999999999999</v>
          </cell>
        </row>
        <row r="48">
          <cell r="B48">
            <v>0.11749999999999999</v>
          </cell>
        </row>
        <row r="54">
          <cell r="B54">
            <v>1.6004</v>
          </cell>
        </row>
        <row r="58">
          <cell r="B58">
            <v>0.84219999999999995</v>
          </cell>
        </row>
        <row r="62">
          <cell r="B62">
            <v>1.3092999999999999</v>
          </cell>
        </row>
        <row r="78">
          <cell r="B78">
            <v>3.5999999999999999E-3</v>
          </cell>
        </row>
        <row r="85">
          <cell r="B85">
            <v>2.8299999999999999E-2</v>
          </cell>
        </row>
        <row r="91">
          <cell r="B91">
            <v>3.8300000000000001E-2</v>
          </cell>
        </row>
        <row r="97">
          <cell r="B97">
            <v>0.60840000000000005</v>
          </cell>
        </row>
        <row r="100">
          <cell r="B100">
            <v>0</v>
          </cell>
        </row>
      </sheetData>
      <sheetData sheetId="19">
        <row r="20">
          <cell r="B20">
            <v>1.9157</v>
          </cell>
        </row>
        <row r="48">
          <cell r="B48">
            <v>0.11899999999999999</v>
          </cell>
        </row>
        <row r="54">
          <cell r="B54">
            <v>1.6207</v>
          </cell>
        </row>
        <row r="58">
          <cell r="B58">
            <v>0.8528</v>
          </cell>
        </row>
        <row r="62">
          <cell r="B62">
            <v>1.3169999999999999</v>
          </cell>
        </row>
        <row r="78">
          <cell r="B78">
            <v>3.7000000000000002E-3</v>
          </cell>
        </row>
        <row r="85">
          <cell r="B85">
            <v>2.47E-2</v>
          </cell>
        </row>
        <row r="91">
          <cell r="B91">
            <v>3.3399999999999999E-2</v>
          </cell>
        </row>
        <row r="97">
          <cell r="B97">
            <v>0.61619999999999997</v>
          </cell>
        </row>
        <row r="100">
          <cell r="B100">
            <v>0</v>
          </cell>
        </row>
      </sheetData>
      <sheetData sheetId="20">
        <row r="20">
          <cell r="B20">
            <v>1.8852</v>
          </cell>
        </row>
        <row r="48">
          <cell r="B48">
            <v>0.11650000000000001</v>
          </cell>
        </row>
        <row r="54">
          <cell r="B54">
            <v>1.5860000000000001</v>
          </cell>
        </row>
        <row r="58">
          <cell r="B58">
            <v>0.83460000000000001</v>
          </cell>
        </row>
        <row r="62">
          <cell r="B62">
            <v>1.3151999999999999</v>
          </cell>
        </row>
        <row r="78">
          <cell r="B78">
            <v>3.5999999999999999E-3</v>
          </cell>
        </row>
        <row r="85">
          <cell r="B85">
            <v>2.4400000000000002E-2</v>
          </cell>
        </row>
        <row r="91">
          <cell r="B91">
            <v>3.2899999999999999E-2</v>
          </cell>
        </row>
        <row r="97">
          <cell r="B97">
            <v>0.60299999999999998</v>
          </cell>
        </row>
        <row r="100">
          <cell r="B100">
            <v>0</v>
          </cell>
        </row>
      </sheetData>
      <sheetData sheetId="21">
        <row r="20">
          <cell r="B20">
            <v>1.9398</v>
          </cell>
        </row>
        <row r="48">
          <cell r="B48">
            <v>0.1205</v>
          </cell>
        </row>
        <row r="54">
          <cell r="B54">
            <v>1.6411</v>
          </cell>
        </row>
        <row r="58">
          <cell r="B58">
            <v>0.86360000000000003</v>
          </cell>
        </row>
        <row r="62">
          <cell r="B62">
            <v>1.3335999999999999</v>
          </cell>
        </row>
        <row r="78">
          <cell r="B78">
            <v>3.7000000000000002E-3</v>
          </cell>
        </row>
        <row r="85">
          <cell r="B85">
            <v>2.52E-2</v>
          </cell>
        </row>
        <row r="91">
          <cell r="B91">
            <v>3.4099999999999998E-2</v>
          </cell>
        </row>
        <row r="97">
          <cell r="B97">
            <v>0.62390000000000001</v>
          </cell>
        </row>
        <row r="100">
          <cell r="B10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"/>
      <sheetName val="Маяк.1"/>
      <sheetName val="Маяк.3"/>
      <sheetName val="Маяк.3а"/>
      <sheetName val="Маяк.4"/>
      <sheetName val="Маяк.5"/>
      <sheetName val="Маяк.5а"/>
      <sheetName val="Маяк.6"/>
      <sheetName val="Маяк.8"/>
      <sheetName val="Маяк.9"/>
      <sheetName val="Маяк.9а"/>
      <sheetName val="Маяк.9б"/>
      <sheetName val="Маяк.10"/>
      <sheetName val="Маяк.11"/>
      <sheetName val="Маяк.15"/>
      <sheetName val="Маяк.16"/>
      <sheetName val="Маяк.17"/>
      <sheetName val="Маяк.18"/>
      <sheetName val="Маяк.19"/>
      <sheetName val="Маяк.20"/>
      <sheetName val="Маяк.21"/>
      <sheetName val="Маяк.23"/>
      <sheetName val="Маяк.25"/>
      <sheetName val="Маяк.27"/>
    </sheetNames>
    <sheetDataSet>
      <sheetData sheetId="0"/>
      <sheetData sheetId="1">
        <row r="20">
          <cell r="B20">
            <v>2.1808999999999998</v>
          </cell>
        </row>
        <row r="48">
          <cell r="B48">
            <v>0.1459</v>
          </cell>
        </row>
        <row r="54">
          <cell r="B54">
            <v>1.3132999999999999</v>
          </cell>
        </row>
        <row r="58">
          <cell r="B58">
            <v>0.82620000000000005</v>
          </cell>
        </row>
        <row r="62">
          <cell r="B62">
            <v>1.3008</v>
          </cell>
        </row>
        <row r="78">
          <cell r="B78">
            <v>4.1999999999999997E-3</v>
          </cell>
        </row>
        <row r="85">
          <cell r="B85">
            <v>5.3600000000000002E-2</v>
          </cell>
        </row>
        <row r="91">
          <cell r="B91">
            <v>7.2599999999999998E-2</v>
          </cell>
        </row>
        <row r="97">
          <cell r="B97">
            <v>1.4741</v>
          </cell>
        </row>
        <row r="100">
          <cell r="B100">
            <v>0</v>
          </cell>
        </row>
      </sheetData>
      <sheetData sheetId="2">
        <row r="20">
          <cell r="B20">
            <v>1.9043000000000001</v>
          </cell>
        </row>
        <row r="48">
          <cell r="B48">
            <v>0.1177</v>
          </cell>
        </row>
        <row r="54">
          <cell r="B54">
            <v>1.2817000000000001</v>
          </cell>
        </row>
        <row r="58">
          <cell r="B58">
            <v>1.1785000000000001</v>
          </cell>
        </row>
        <row r="62">
          <cell r="B62">
            <v>1.5196000000000001</v>
          </cell>
        </row>
        <row r="78">
          <cell r="B78">
            <v>3.5999999999999999E-3</v>
          </cell>
        </row>
        <row r="85">
          <cell r="B85">
            <v>8.6E-3</v>
          </cell>
        </row>
        <row r="91">
          <cell r="B91">
            <v>1.1599999999999999E-2</v>
          </cell>
        </row>
        <row r="97">
          <cell r="B97">
            <v>0.60909999999999997</v>
          </cell>
        </row>
        <row r="100">
          <cell r="B100">
            <v>0</v>
          </cell>
        </row>
      </sheetData>
      <sheetData sheetId="3">
        <row r="20">
          <cell r="B20">
            <v>2.2000999999999999</v>
          </cell>
        </row>
        <row r="48">
          <cell r="B48">
            <v>0.14760000000000001</v>
          </cell>
        </row>
        <row r="54">
          <cell r="B54">
            <v>1.3286</v>
          </cell>
        </row>
        <row r="58">
          <cell r="B58">
            <v>0.83589999999999998</v>
          </cell>
        </row>
        <row r="62">
          <cell r="B62">
            <v>1.3081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0.72160000000000002</v>
          </cell>
        </row>
        <row r="100">
          <cell r="B100">
            <v>0</v>
          </cell>
        </row>
      </sheetData>
      <sheetData sheetId="4">
        <row r="20">
          <cell r="B20">
            <v>1.9043000000000001</v>
          </cell>
        </row>
        <row r="48">
          <cell r="B48">
            <v>0.1177</v>
          </cell>
        </row>
        <row r="54">
          <cell r="B54">
            <v>1.1214999999999999</v>
          </cell>
        </row>
        <row r="58">
          <cell r="B58">
            <v>0.84309999999999996</v>
          </cell>
        </row>
        <row r="62">
          <cell r="B62">
            <v>1.3108</v>
          </cell>
        </row>
        <row r="78">
          <cell r="B78">
            <v>3.5999999999999999E-3</v>
          </cell>
        </row>
        <row r="85">
          <cell r="B85">
            <v>8.6E-3</v>
          </cell>
        </row>
        <row r="91">
          <cell r="B91">
            <v>1.1599999999999999E-2</v>
          </cell>
        </row>
        <row r="97">
          <cell r="B97">
            <v>0.69040000000000001</v>
          </cell>
        </row>
        <row r="100">
          <cell r="B100">
            <v>0</v>
          </cell>
        </row>
      </sheetData>
      <sheetData sheetId="5">
        <row r="20">
          <cell r="B20">
            <v>2.1846000000000001</v>
          </cell>
        </row>
        <row r="48">
          <cell r="B48">
            <v>0.1462</v>
          </cell>
        </row>
        <row r="54">
          <cell r="B54">
            <v>1.2216</v>
          </cell>
        </row>
        <row r="58">
          <cell r="B58">
            <v>0.8276</v>
          </cell>
        </row>
        <row r="62">
          <cell r="B62">
            <v>1.3082</v>
          </cell>
        </row>
        <row r="78">
          <cell r="B78">
            <v>4.1999999999999997E-3</v>
          </cell>
        </row>
        <row r="85">
          <cell r="B85">
            <v>5.0000000000000001E-3</v>
          </cell>
        </row>
        <row r="91">
          <cell r="B91">
            <v>6.7999999999999996E-3</v>
          </cell>
        </row>
        <row r="97">
          <cell r="B97">
            <v>0.77090000000000003</v>
          </cell>
        </row>
        <row r="100">
          <cell r="B100">
            <v>0</v>
          </cell>
        </row>
      </sheetData>
      <sheetData sheetId="6">
        <row r="20">
          <cell r="B20">
            <v>2.2029999999999998</v>
          </cell>
        </row>
        <row r="48">
          <cell r="B48">
            <v>0.14779999999999999</v>
          </cell>
        </row>
        <row r="54">
          <cell r="B54">
            <v>1.2354000000000001</v>
          </cell>
        </row>
        <row r="58">
          <cell r="B58">
            <v>0.83689999999999998</v>
          </cell>
        </row>
        <row r="62">
          <cell r="B62">
            <v>1.3098000000000001</v>
          </cell>
        </row>
        <row r="78">
          <cell r="B78">
            <v>4.3E-3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0.72250000000000003</v>
          </cell>
        </row>
        <row r="100">
          <cell r="B100">
            <v>0</v>
          </cell>
        </row>
      </sheetData>
      <sheetData sheetId="7">
        <row r="20">
          <cell r="B20">
            <v>2.1905000000000001</v>
          </cell>
        </row>
        <row r="48">
          <cell r="B48">
            <v>0.14649999999999999</v>
          </cell>
        </row>
        <row r="54">
          <cell r="B54">
            <v>1.2248000000000001</v>
          </cell>
        </row>
        <row r="58">
          <cell r="B58">
            <v>0.82979999999999998</v>
          </cell>
        </row>
        <row r="62">
          <cell r="B62">
            <v>1.3090999999999999</v>
          </cell>
        </row>
        <row r="78">
          <cell r="B78">
            <v>3.2000000000000002E-3</v>
          </cell>
        </row>
        <row r="85">
          <cell r="B85">
            <v>5.0000000000000001E-3</v>
          </cell>
        </row>
        <row r="91">
          <cell r="B91">
            <v>6.7999999999999996E-3</v>
          </cell>
        </row>
        <row r="97">
          <cell r="B97">
            <v>0.71640000000000004</v>
          </cell>
        </row>
        <row r="100">
          <cell r="B100">
            <v>0</v>
          </cell>
        </row>
      </sheetData>
      <sheetData sheetId="8">
        <row r="20">
          <cell r="B20">
            <v>1.925</v>
          </cell>
        </row>
        <row r="48">
          <cell r="B48">
            <v>0.1196</v>
          </cell>
        </row>
        <row r="54">
          <cell r="B54">
            <v>1.1400999999999999</v>
          </cell>
        </row>
        <row r="58">
          <cell r="B58">
            <v>1.1879</v>
          </cell>
        </row>
        <row r="62">
          <cell r="B62">
            <v>1.3505</v>
          </cell>
        </row>
        <row r="78">
          <cell r="B78">
            <v>3.7000000000000002E-3</v>
          </cell>
        </row>
        <row r="85">
          <cell r="B85">
            <v>8.8000000000000005E-3</v>
          </cell>
        </row>
        <row r="91">
          <cell r="B91">
            <v>1.1900000000000001E-2</v>
          </cell>
        </row>
        <row r="97">
          <cell r="B97">
            <v>1.2383</v>
          </cell>
        </row>
        <row r="100">
          <cell r="B100">
            <v>0</v>
          </cell>
        </row>
      </sheetData>
      <sheetData sheetId="9">
        <row r="20">
          <cell r="B20">
            <v>2.1905000000000001</v>
          </cell>
        </row>
        <row r="48">
          <cell r="B48">
            <v>0.14699999999999999</v>
          </cell>
        </row>
        <row r="54">
          <cell r="B54">
            <v>1.2282999999999999</v>
          </cell>
        </row>
        <row r="58">
          <cell r="B58">
            <v>0.83220000000000005</v>
          </cell>
        </row>
        <row r="62">
          <cell r="B62">
            <v>1.3102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6.7999999999999996E-3</v>
          </cell>
        </row>
        <row r="97">
          <cell r="B97">
            <v>1.1576</v>
          </cell>
        </row>
        <row r="100">
          <cell r="B100">
            <v>0</v>
          </cell>
        </row>
      </sheetData>
      <sheetData sheetId="10">
        <row r="20">
          <cell r="B20">
            <v>1.9127000000000001</v>
          </cell>
        </row>
        <row r="48">
          <cell r="B48">
            <v>0.1188</v>
          </cell>
        </row>
        <row r="54">
          <cell r="B54">
            <v>1.1327</v>
          </cell>
        </row>
        <row r="58">
          <cell r="B58">
            <v>1.1825000000000001</v>
          </cell>
        </row>
        <row r="62">
          <cell r="B62">
            <v>1.7322</v>
          </cell>
        </row>
        <row r="78">
          <cell r="B78">
            <v>3.7000000000000002E-3</v>
          </cell>
        </row>
        <row r="85">
          <cell r="B85">
            <v>8.8000000000000005E-3</v>
          </cell>
        </row>
        <row r="91">
          <cell r="B91">
            <v>1.18E-2</v>
          </cell>
        </row>
        <row r="97">
          <cell r="B97">
            <v>0.92269999999999996</v>
          </cell>
        </row>
        <row r="100">
          <cell r="B100">
            <v>0</v>
          </cell>
        </row>
      </sheetData>
      <sheetData sheetId="11">
        <row r="20">
          <cell r="B20">
            <v>2.2176999999999998</v>
          </cell>
        </row>
        <row r="48">
          <cell r="B48">
            <v>0.1492</v>
          </cell>
        </row>
        <row r="54">
          <cell r="B54">
            <v>1.2472000000000001</v>
          </cell>
        </row>
        <row r="58">
          <cell r="B58">
            <v>0.84489999999999998</v>
          </cell>
        </row>
        <row r="62">
          <cell r="B62">
            <v>1.333</v>
          </cell>
        </row>
        <row r="78">
          <cell r="B78">
            <v>3.2000000000000002E-3</v>
          </cell>
        </row>
        <row r="85">
          <cell r="B85">
            <v>5.1999999999999998E-3</v>
          </cell>
        </row>
        <row r="91">
          <cell r="B91">
            <v>7.0000000000000001E-3</v>
          </cell>
        </row>
        <row r="97">
          <cell r="B97">
            <v>1.0942000000000001</v>
          </cell>
        </row>
        <row r="100">
          <cell r="B100">
            <v>0</v>
          </cell>
        </row>
      </sheetData>
      <sheetData sheetId="12">
        <row r="20">
          <cell r="B20">
            <v>2.1478000000000002</v>
          </cell>
        </row>
        <row r="48">
          <cell r="B48">
            <v>0.14330000000000001</v>
          </cell>
        </row>
        <row r="54">
          <cell r="B54">
            <v>1.1976</v>
          </cell>
        </row>
        <row r="58">
          <cell r="B58">
            <v>0.81130000000000002</v>
          </cell>
        </row>
        <row r="62">
          <cell r="B62">
            <v>1.2850999999999999</v>
          </cell>
        </row>
        <row r="78">
          <cell r="B78">
            <v>3.0999999999999999E-3</v>
          </cell>
        </row>
        <row r="85">
          <cell r="B85">
            <v>4.8999999999999998E-3</v>
          </cell>
        </row>
        <row r="91">
          <cell r="B91">
            <v>6.7000000000000002E-3</v>
          </cell>
        </row>
        <row r="97">
          <cell r="B97">
            <v>1.0506</v>
          </cell>
        </row>
        <row r="100">
          <cell r="B100">
            <v>0</v>
          </cell>
        </row>
      </sheetData>
      <sheetData sheetId="13">
        <row r="20">
          <cell r="B20">
            <v>2.1884000000000001</v>
          </cell>
        </row>
        <row r="48">
          <cell r="B48">
            <v>0.1464</v>
          </cell>
        </row>
        <row r="54">
          <cell r="B54">
            <v>1.2238</v>
          </cell>
        </row>
        <row r="58">
          <cell r="B58">
            <v>0.82909999999999995</v>
          </cell>
        </row>
        <row r="62">
          <cell r="B62">
            <v>1.3001</v>
          </cell>
        </row>
        <row r="78">
          <cell r="B78">
            <v>4.3E-3</v>
          </cell>
        </row>
        <row r="85">
          <cell r="B85">
            <v>5.0000000000000001E-3</v>
          </cell>
        </row>
        <row r="91">
          <cell r="B91">
            <v>6.7999999999999996E-3</v>
          </cell>
        </row>
        <row r="97">
          <cell r="B97">
            <v>0.7157</v>
          </cell>
        </row>
        <row r="100">
          <cell r="B100">
            <v>0</v>
          </cell>
        </row>
      </sheetData>
      <sheetData sheetId="14">
        <row r="20">
          <cell r="B20">
            <v>1.7627999999999999</v>
          </cell>
        </row>
        <row r="48">
          <cell r="B48">
            <v>0.22320000000000001</v>
          </cell>
        </row>
        <row r="54">
          <cell r="B54">
            <v>1.1478999999999999</v>
          </cell>
        </row>
        <row r="58">
          <cell r="B58">
            <v>1.4836</v>
          </cell>
        </row>
        <row r="62">
          <cell r="B62">
            <v>1.0055000000000001</v>
          </cell>
        </row>
        <row r="78">
          <cell r="B78">
            <v>2.5999999999999999E-3</v>
          </cell>
        </row>
        <row r="85">
          <cell r="B85">
            <v>2.23E-2</v>
          </cell>
        </row>
        <row r="91">
          <cell r="B91">
            <v>3.0099999999999998E-2</v>
          </cell>
        </row>
        <row r="97">
          <cell r="B97">
            <v>0.72729999999999995</v>
          </cell>
        </row>
        <row r="100">
          <cell r="B100">
            <v>0</v>
          </cell>
        </row>
      </sheetData>
      <sheetData sheetId="15">
        <row r="20">
          <cell r="B20">
            <v>1.7704</v>
          </cell>
        </row>
        <row r="48">
          <cell r="B48">
            <v>0.22439999999999999</v>
          </cell>
        </row>
        <row r="54">
          <cell r="B54">
            <v>1.1545000000000001</v>
          </cell>
        </row>
        <row r="58">
          <cell r="B58">
            <v>0.92079999999999995</v>
          </cell>
        </row>
        <row r="62">
          <cell r="B62">
            <v>1.3106</v>
          </cell>
        </row>
        <row r="78">
          <cell r="B78">
            <v>2.5999999999999999E-3</v>
          </cell>
        </row>
        <row r="85">
          <cell r="B85">
            <v>2.3900000000000001E-2</v>
          </cell>
        </row>
        <row r="91">
          <cell r="B91">
            <v>3.2300000000000002E-2</v>
          </cell>
        </row>
        <row r="97">
          <cell r="B97">
            <v>1.0972999999999999</v>
          </cell>
        </row>
        <row r="100">
          <cell r="B100">
            <v>0</v>
          </cell>
        </row>
      </sheetData>
      <sheetData sheetId="16">
        <row r="20">
          <cell r="B20">
            <v>1.8844000000000001</v>
          </cell>
        </row>
        <row r="48">
          <cell r="B48">
            <v>0.24399999999999999</v>
          </cell>
        </row>
        <row r="54">
          <cell r="B54">
            <v>1.2547999999999999</v>
          </cell>
        </row>
        <row r="58">
          <cell r="B58">
            <v>1.4753000000000001</v>
          </cell>
        </row>
        <row r="62">
          <cell r="B62">
            <v>1.1196999999999999</v>
          </cell>
        </row>
        <row r="78">
          <cell r="B78">
            <v>2.5000000000000001E-3</v>
          </cell>
        </row>
        <row r="85">
          <cell r="B85">
            <v>2.24E-2</v>
          </cell>
        </row>
        <row r="91">
          <cell r="B91">
            <v>3.04E-2</v>
          </cell>
        </row>
        <row r="97">
          <cell r="B97">
            <v>8.8700000000000001E-2</v>
          </cell>
        </row>
        <row r="100">
          <cell r="B100">
            <v>0</v>
          </cell>
        </row>
      </sheetData>
      <sheetData sheetId="17">
        <row r="20">
          <cell r="B20">
            <v>1.7746</v>
          </cell>
        </row>
        <row r="48">
          <cell r="B48">
            <v>0.22489999999999999</v>
          </cell>
        </row>
        <row r="54">
          <cell r="B54">
            <v>1.1827000000000001</v>
          </cell>
        </row>
        <row r="58">
          <cell r="B58">
            <v>1.3891</v>
          </cell>
        </row>
        <row r="62">
          <cell r="B62">
            <v>1.2959000000000001</v>
          </cell>
        </row>
        <row r="78">
          <cell r="B78">
            <v>2.5999999999999999E-3</v>
          </cell>
        </row>
        <row r="85">
          <cell r="B85">
            <v>2.1499999999999998E-2</v>
          </cell>
        </row>
        <row r="91">
          <cell r="B91">
            <v>2.9000000000000001E-2</v>
          </cell>
        </row>
        <row r="97">
          <cell r="B97">
            <v>0.74360000000000004</v>
          </cell>
        </row>
        <row r="100">
          <cell r="B100">
            <v>0</v>
          </cell>
        </row>
      </sheetData>
      <sheetData sheetId="18">
        <row r="20">
          <cell r="B20">
            <v>1.8677999999999999</v>
          </cell>
        </row>
        <row r="48">
          <cell r="B48">
            <v>0.2399</v>
          </cell>
        </row>
        <row r="54">
          <cell r="B54">
            <v>1.2342</v>
          </cell>
        </row>
        <row r="58">
          <cell r="B58">
            <v>1.4819</v>
          </cell>
        </row>
        <row r="62">
          <cell r="B62">
            <v>1.1254</v>
          </cell>
        </row>
        <row r="78">
          <cell r="B78">
            <v>2.8E-3</v>
          </cell>
        </row>
        <row r="85">
          <cell r="B85">
            <v>2.1399999999999999E-2</v>
          </cell>
        </row>
        <row r="91">
          <cell r="B91">
            <v>2.8799999999999999E-2</v>
          </cell>
        </row>
        <row r="97">
          <cell r="B97">
            <v>0.3553</v>
          </cell>
        </row>
        <row r="100">
          <cell r="B100">
            <v>0</v>
          </cell>
        </row>
      </sheetData>
      <sheetData sheetId="19">
        <row r="20">
          <cell r="B20">
            <v>1.8682000000000001</v>
          </cell>
        </row>
        <row r="48">
          <cell r="B48">
            <v>0.24</v>
          </cell>
        </row>
        <row r="54">
          <cell r="B54">
            <v>1.2345999999999999</v>
          </cell>
        </row>
        <row r="58">
          <cell r="B58">
            <v>1.4822</v>
          </cell>
        </row>
        <row r="78">
          <cell r="B78">
            <v>2.8E-3</v>
          </cell>
        </row>
        <row r="85">
          <cell r="B85">
            <v>2.4500000000000001E-2</v>
          </cell>
        </row>
        <row r="91">
          <cell r="B91">
            <v>3.3000000000000002E-2</v>
          </cell>
        </row>
        <row r="97">
          <cell r="B97">
            <v>0.80110000000000003</v>
          </cell>
        </row>
        <row r="100">
          <cell r="B100">
            <v>0</v>
          </cell>
        </row>
      </sheetData>
      <sheetData sheetId="20">
        <row r="20">
          <cell r="B20">
            <v>1.8949</v>
          </cell>
        </row>
        <row r="48">
          <cell r="B48">
            <v>0.247</v>
          </cell>
        </row>
        <row r="54">
          <cell r="B54">
            <v>1.2070000000000001</v>
          </cell>
        </row>
        <row r="58">
          <cell r="B58">
            <v>0.76</v>
          </cell>
        </row>
        <row r="62">
          <cell r="B62">
            <v>1.1256999999999999</v>
          </cell>
        </row>
        <row r="78">
          <cell r="B78">
            <v>2.2000000000000001E-3</v>
          </cell>
        </row>
        <row r="85">
          <cell r="B85">
            <v>2.3E-2</v>
          </cell>
        </row>
        <row r="91">
          <cell r="B91">
            <v>3.1099999999999999E-2</v>
          </cell>
        </row>
        <row r="97">
          <cell r="B97">
            <v>0.60370000000000001</v>
          </cell>
        </row>
        <row r="100">
          <cell r="B100">
            <v>0</v>
          </cell>
        </row>
      </sheetData>
      <sheetData sheetId="21">
        <row r="20">
          <cell r="B20">
            <v>1.8935999999999999</v>
          </cell>
        </row>
        <row r="48">
          <cell r="B48">
            <v>0.24679999999999999</v>
          </cell>
        </row>
        <row r="54">
          <cell r="B54">
            <v>1.2061999999999999</v>
          </cell>
        </row>
        <row r="58">
          <cell r="B58">
            <v>0.75949999999999995</v>
          </cell>
        </row>
        <row r="62">
          <cell r="B62">
            <v>1.1236999999999999</v>
          </cell>
        </row>
        <row r="78">
          <cell r="B78">
            <v>2.2000000000000001E-3</v>
          </cell>
        </row>
        <row r="85">
          <cell r="B85">
            <v>2.2100000000000002E-2</v>
          </cell>
        </row>
        <row r="91">
          <cell r="B91">
            <v>2.9899999999999999E-2</v>
          </cell>
        </row>
        <row r="97">
          <cell r="B97">
            <v>0.60340000000000005</v>
          </cell>
        </row>
        <row r="100">
          <cell r="B100">
            <v>0</v>
          </cell>
        </row>
      </sheetData>
      <sheetData sheetId="22">
        <row r="20">
          <cell r="B20">
            <v>1.9398</v>
          </cell>
        </row>
        <row r="48">
          <cell r="B48">
            <v>0.26879999999999998</v>
          </cell>
        </row>
        <row r="54">
          <cell r="B54">
            <v>1.1981999999999999</v>
          </cell>
        </row>
        <row r="58">
          <cell r="B58">
            <v>1.1027</v>
          </cell>
        </row>
        <row r="62">
          <cell r="B62">
            <v>1.1240000000000001</v>
          </cell>
        </row>
        <row r="78">
          <cell r="B78">
            <v>3.0999999999999999E-3</v>
          </cell>
        </row>
        <row r="85">
          <cell r="B85">
            <v>2.4199999999999999E-2</v>
          </cell>
        </row>
        <row r="91">
          <cell r="B91">
            <v>3.2899999999999999E-2</v>
          </cell>
        </row>
        <row r="97">
          <cell r="B97">
            <v>0.876</v>
          </cell>
        </row>
        <row r="100">
          <cell r="B100">
            <v>0</v>
          </cell>
        </row>
      </sheetData>
      <sheetData sheetId="23">
        <row r="20">
          <cell r="B20">
            <v>1.8968</v>
          </cell>
        </row>
        <row r="48">
          <cell r="B48">
            <v>0.2472</v>
          </cell>
        </row>
        <row r="54">
          <cell r="B54">
            <v>1.2082999999999999</v>
          </cell>
        </row>
        <row r="58">
          <cell r="B58">
            <v>0.76080000000000003</v>
          </cell>
        </row>
        <row r="62">
          <cell r="B62">
            <v>1.123</v>
          </cell>
        </row>
        <row r="78">
          <cell r="B78">
            <v>2.2000000000000001E-3</v>
          </cell>
        </row>
        <row r="85">
          <cell r="B85">
            <v>2.23E-2</v>
          </cell>
        </row>
        <row r="91">
          <cell r="B91">
            <v>3.0200000000000001E-2</v>
          </cell>
        </row>
        <row r="97">
          <cell r="B97">
            <v>0.60429999999999995</v>
          </cell>
        </row>
        <row r="100">
          <cell r="B100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"/>
      <sheetName val="Лерм.4"/>
      <sheetName val="Лерм.6"/>
      <sheetName val="Лерм.7"/>
      <sheetName val="Лерм.8"/>
      <sheetName val="Лерм.8а"/>
      <sheetName val="Лерм.9"/>
      <sheetName val="Лерм.10"/>
      <sheetName val="Лерм.10а"/>
      <sheetName val="Лерм.11а"/>
      <sheetName val="Лерм.12"/>
      <sheetName val="Лерм.12а"/>
      <sheetName val="Лерм.16а"/>
      <sheetName val="Лерм.17"/>
      <sheetName val="Лерм.18"/>
      <sheetName val="Лерм.18а"/>
      <sheetName val="Лерм.20"/>
      <sheetName val="Лерм.20а"/>
      <sheetName val="Лерм.22"/>
      <sheetName val="Лерм.24"/>
      <sheetName val="Лерм.28"/>
      <sheetName val="Лерм.30"/>
    </sheetNames>
    <sheetDataSet>
      <sheetData sheetId="0" refreshError="1"/>
      <sheetData sheetId="1">
        <row r="24">
          <cell r="B24">
            <v>2.0724999999999998</v>
          </cell>
        </row>
        <row r="52">
          <cell r="B52">
            <v>0.1867</v>
          </cell>
        </row>
        <row r="58">
          <cell r="B58">
            <v>1.1788000000000001</v>
          </cell>
        </row>
        <row r="62">
          <cell r="B62">
            <v>1.3279000000000001</v>
          </cell>
        </row>
        <row r="66">
          <cell r="B66">
            <v>1.3164</v>
          </cell>
        </row>
        <row r="82">
          <cell r="B82">
            <v>2.5999999999999999E-3</v>
          </cell>
        </row>
        <row r="89">
          <cell r="B89">
            <v>3.8800000000000001E-2</v>
          </cell>
        </row>
        <row r="95">
          <cell r="B95">
            <v>5.2400000000000002E-2</v>
          </cell>
        </row>
        <row r="101">
          <cell r="B101">
            <v>0.76959999999999995</v>
          </cell>
        </row>
        <row r="104">
          <cell r="B104">
            <v>0</v>
          </cell>
        </row>
      </sheetData>
      <sheetData sheetId="2">
        <row r="24">
          <cell r="B24">
            <v>2.1503000000000001</v>
          </cell>
        </row>
        <row r="52">
          <cell r="B52">
            <v>0.1865</v>
          </cell>
        </row>
        <row r="58">
          <cell r="B58">
            <v>1.2332000000000001</v>
          </cell>
        </row>
        <row r="62">
          <cell r="B62">
            <v>1.2176</v>
          </cell>
        </row>
        <row r="66">
          <cell r="B66">
            <v>1.3082</v>
          </cell>
        </row>
        <row r="82">
          <cell r="B82">
            <v>2.8E-3</v>
          </cell>
        </row>
        <row r="89">
          <cell r="B89">
            <v>3.7699999999999997E-2</v>
          </cell>
        </row>
        <row r="95">
          <cell r="B95">
            <v>5.0900000000000001E-2</v>
          </cell>
        </row>
        <row r="101">
          <cell r="B101">
            <v>0.79930000000000001</v>
          </cell>
        </row>
        <row r="104">
          <cell r="B104">
            <v>0</v>
          </cell>
        </row>
      </sheetData>
      <sheetData sheetId="3">
        <row r="24">
          <cell r="B24">
            <v>1.9013</v>
          </cell>
        </row>
        <row r="52">
          <cell r="B52">
            <v>0.14860000000000001</v>
          </cell>
        </row>
        <row r="58">
          <cell r="B58">
            <v>1.2797000000000001</v>
          </cell>
        </row>
        <row r="62">
          <cell r="B62">
            <v>0.8417</v>
          </cell>
        </row>
        <row r="66">
          <cell r="B66">
            <v>1.3129999999999999</v>
          </cell>
        </row>
        <row r="82">
          <cell r="B82">
            <v>3.5999999999999999E-3</v>
          </cell>
        </row>
        <row r="89">
          <cell r="B89">
            <v>2.87E-2</v>
          </cell>
        </row>
        <row r="95">
          <cell r="B95">
            <v>3.8899999999999997E-2</v>
          </cell>
        </row>
        <row r="101">
          <cell r="B101">
            <v>0.91210000000000002</v>
          </cell>
        </row>
        <row r="104">
          <cell r="B104">
            <v>0</v>
          </cell>
        </row>
      </sheetData>
      <sheetData sheetId="4">
        <row r="24">
          <cell r="B24">
            <v>1.925</v>
          </cell>
        </row>
        <row r="52">
          <cell r="B52">
            <v>0.15129999999999999</v>
          </cell>
        </row>
        <row r="58">
          <cell r="B58">
            <v>1.3029999999999999</v>
          </cell>
        </row>
        <row r="62">
          <cell r="B62">
            <v>0.85699999999999998</v>
          </cell>
        </row>
        <row r="66">
          <cell r="B66">
            <v>1.3189</v>
          </cell>
        </row>
        <row r="82">
          <cell r="B82">
            <v>3.7000000000000002E-3</v>
          </cell>
        </row>
        <row r="89">
          <cell r="B89">
            <v>2.93E-2</v>
          </cell>
        </row>
        <row r="95">
          <cell r="B95">
            <v>3.9600000000000003E-2</v>
          </cell>
        </row>
        <row r="101">
          <cell r="B101">
            <v>0.92869999999999997</v>
          </cell>
        </row>
        <row r="104">
          <cell r="B104">
            <v>0</v>
          </cell>
        </row>
      </sheetData>
      <sheetData sheetId="5">
        <row r="24">
          <cell r="B24">
            <v>2.1888999999999998</v>
          </cell>
        </row>
        <row r="52">
          <cell r="B52">
            <v>0.19089999999999999</v>
          </cell>
        </row>
        <row r="58">
          <cell r="B58">
            <v>1.2625999999999999</v>
          </cell>
        </row>
        <row r="62">
          <cell r="B62">
            <v>1.2465999999999999</v>
          </cell>
        </row>
        <row r="66">
          <cell r="B66">
            <v>1.3219000000000001</v>
          </cell>
        </row>
        <row r="82">
          <cell r="B82">
            <v>2.8999999999999998E-3</v>
          </cell>
        </row>
        <row r="89">
          <cell r="B89">
            <v>3.5499999999999997E-2</v>
          </cell>
        </row>
        <row r="95">
          <cell r="B95">
            <v>4.8000000000000001E-2</v>
          </cell>
        </row>
        <row r="101">
          <cell r="B101">
            <v>0.72</v>
          </cell>
        </row>
        <row r="104">
          <cell r="B104">
            <v>0</v>
          </cell>
        </row>
      </sheetData>
      <sheetData sheetId="6">
        <row r="24">
          <cell r="B24">
            <v>1.9028</v>
          </cell>
        </row>
        <row r="52">
          <cell r="B52">
            <v>0.14949999999999999</v>
          </cell>
        </row>
        <row r="58">
          <cell r="B58">
            <v>1.2878000000000001</v>
          </cell>
        </row>
        <row r="62">
          <cell r="B62">
            <v>0.84719999999999995</v>
          </cell>
        </row>
        <row r="66">
          <cell r="B66">
            <v>1.3170999999999999</v>
          </cell>
        </row>
        <row r="82">
          <cell r="B82">
            <v>3.5999999999999999E-3</v>
          </cell>
        </row>
        <row r="89">
          <cell r="B89">
            <v>2.9899999999999999E-2</v>
          </cell>
        </row>
        <row r="95">
          <cell r="B95">
            <v>4.0300000000000002E-2</v>
          </cell>
        </row>
        <row r="101">
          <cell r="B101">
            <v>0.61199999999999999</v>
          </cell>
        </row>
        <row r="104">
          <cell r="B104">
            <v>0</v>
          </cell>
        </row>
      </sheetData>
      <sheetData sheetId="7">
        <row r="24">
          <cell r="B24">
            <v>1.9464999999999999</v>
          </cell>
        </row>
        <row r="52">
          <cell r="B52">
            <v>0.15379999999999999</v>
          </cell>
        </row>
        <row r="58">
          <cell r="B58">
            <v>1.3249</v>
          </cell>
        </row>
        <row r="62">
          <cell r="B62">
            <v>0.87139999999999995</v>
          </cell>
        </row>
        <row r="66">
          <cell r="B66">
            <v>1.3089999999999999</v>
          </cell>
        </row>
        <row r="82">
          <cell r="B82">
            <v>3.7000000000000002E-3</v>
          </cell>
        </row>
        <row r="89">
          <cell r="B89">
            <v>3.1399999999999997E-2</v>
          </cell>
        </row>
        <row r="95">
          <cell r="B95">
            <v>4.2500000000000003E-2</v>
          </cell>
        </row>
        <row r="101">
          <cell r="B101">
            <v>0.62949999999999995</v>
          </cell>
        </row>
        <row r="104">
          <cell r="B104">
            <v>0</v>
          </cell>
        </row>
      </sheetData>
      <sheetData sheetId="8">
        <row r="24">
          <cell r="B24">
            <v>2.0808</v>
          </cell>
        </row>
        <row r="52">
          <cell r="B52">
            <v>0.18770000000000001</v>
          </cell>
        </row>
        <row r="58">
          <cell r="B58">
            <v>1.1850000000000001</v>
          </cell>
        </row>
        <row r="62">
          <cell r="B62">
            <v>1.335</v>
          </cell>
        </row>
        <row r="66">
          <cell r="B66">
            <v>1.3090999999999999</v>
          </cell>
        </row>
        <row r="82">
          <cell r="B82">
            <v>2.5999999999999999E-3</v>
          </cell>
        </row>
        <row r="89">
          <cell r="B89">
            <v>3.8199999999999998E-2</v>
          </cell>
        </row>
        <row r="95">
          <cell r="B95">
            <v>5.16E-2</v>
          </cell>
        </row>
        <row r="101">
          <cell r="B101">
            <v>0.67569999999999997</v>
          </cell>
        </row>
        <row r="104">
          <cell r="B104">
            <v>0</v>
          </cell>
        </row>
      </sheetData>
      <sheetData sheetId="9">
        <row r="24">
          <cell r="B24">
            <v>1.895</v>
          </cell>
        </row>
        <row r="52">
          <cell r="B52">
            <v>0</v>
          </cell>
        </row>
        <row r="58">
          <cell r="B58">
            <v>1.2683</v>
          </cell>
        </row>
        <row r="62">
          <cell r="B62">
            <v>1.0435000000000001</v>
          </cell>
        </row>
        <row r="66">
          <cell r="B66">
            <v>1.3131999999999999</v>
          </cell>
        </row>
        <row r="82">
          <cell r="B82">
            <v>2.3999999999999998E-3</v>
          </cell>
        </row>
        <row r="89">
          <cell r="B89">
            <v>2.8999999999999998E-3</v>
          </cell>
        </row>
        <row r="95">
          <cell r="B95">
            <v>3.8E-3</v>
          </cell>
        </row>
        <row r="101">
          <cell r="B101">
            <v>0.2046</v>
          </cell>
        </row>
        <row r="104">
          <cell r="B104">
            <v>0</v>
          </cell>
        </row>
      </sheetData>
      <sheetData sheetId="10">
        <row r="24">
          <cell r="B24">
            <v>2.0735999999999999</v>
          </cell>
        </row>
        <row r="52">
          <cell r="B52">
            <v>0.18679999999999999</v>
          </cell>
        </row>
        <row r="58">
          <cell r="B58">
            <v>1.1794</v>
          </cell>
        </row>
        <row r="62">
          <cell r="B62">
            <v>1.3286</v>
          </cell>
        </row>
        <row r="66">
          <cell r="B66">
            <v>1.3116000000000001</v>
          </cell>
        </row>
        <row r="82">
          <cell r="B82">
            <v>2.5999999999999999E-3</v>
          </cell>
        </row>
        <row r="89">
          <cell r="B89">
            <v>6.7999999999999996E-3</v>
          </cell>
        </row>
        <row r="95">
          <cell r="B95">
            <v>9.4000000000000004E-3</v>
          </cell>
        </row>
        <row r="101">
          <cell r="B101">
            <v>0.67259999999999998</v>
          </cell>
        </row>
        <row r="104">
          <cell r="B104">
            <v>0</v>
          </cell>
        </row>
      </sheetData>
      <sheetData sheetId="11">
        <row r="24">
          <cell r="B24">
            <v>1.6480999999999999</v>
          </cell>
        </row>
        <row r="52">
          <cell r="B52">
            <v>0.16520000000000001</v>
          </cell>
        </row>
        <row r="58">
          <cell r="B58">
            <v>1.2522</v>
          </cell>
        </row>
        <row r="62">
          <cell r="B62">
            <v>1.1755</v>
          </cell>
        </row>
        <row r="66">
          <cell r="B66">
            <v>1.3012999999999999</v>
          </cell>
        </row>
        <row r="82">
          <cell r="B82">
            <v>3.0999999999999999E-3</v>
          </cell>
        </row>
        <row r="89">
          <cell r="B89">
            <v>3.5000000000000003E-2</v>
          </cell>
        </row>
        <row r="95">
          <cell r="B95">
            <v>4.7399999999999998E-2</v>
          </cell>
        </row>
        <row r="101">
          <cell r="B101">
            <v>0.79330000000000001</v>
          </cell>
        </row>
        <row r="104">
          <cell r="B104">
            <v>0</v>
          </cell>
        </row>
      </sheetData>
      <sheetData sheetId="12">
        <row r="24">
          <cell r="B24">
            <v>1.7562</v>
          </cell>
        </row>
        <row r="52">
          <cell r="B52">
            <v>0.222</v>
          </cell>
        </row>
        <row r="58">
          <cell r="B58">
            <v>1.1418999999999999</v>
          </cell>
        </row>
        <row r="62">
          <cell r="B62">
            <v>0.91080000000000005</v>
          </cell>
        </row>
        <row r="66">
          <cell r="B66">
            <v>1.1178999999999999</v>
          </cell>
        </row>
        <row r="82">
          <cell r="B82">
            <v>2.5999999999999999E-3</v>
          </cell>
        </row>
        <row r="89">
          <cell r="B89">
            <v>2.3900000000000001E-2</v>
          </cell>
        </row>
        <row r="95">
          <cell r="B95">
            <v>3.2300000000000002E-2</v>
          </cell>
        </row>
        <row r="101">
          <cell r="B101">
            <v>0.34749999999999998</v>
          </cell>
        </row>
        <row r="104">
          <cell r="B104">
            <v>0</v>
          </cell>
        </row>
      </sheetData>
      <sheetData sheetId="13">
        <row r="24">
          <cell r="B24">
            <v>2.1217000000000001</v>
          </cell>
        </row>
        <row r="52">
          <cell r="B52">
            <v>0.14360000000000001</v>
          </cell>
        </row>
        <row r="58">
          <cell r="B58">
            <v>1.2311000000000001</v>
          </cell>
        </row>
        <row r="62">
          <cell r="B62">
            <v>0.62809999999999999</v>
          </cell>
        </row>
        <row r="66">
          <cell r="B66">
            <v>1.3069</v>
          </cell>
        </row>
        <row r="82">
          <cell r="B82">
            <v>2.5000000000000001E-3</v>
          </cell>
        </row>
        <row r="89">
          <cell r="B89">
            <v>2.5399999999999999E-2</v>
          </cell>
        </row>
        <row r="95">
          <cell r="B95">
            <v>3.44E-2</v>
          </cell>
        </row>
        <row r="101">
          <cell r="B101">
            <v>0.46800000000000003</v>
          </cell>
        </row>
        <row r="104">
          <cell r="B104">
            <v>0</v>
          </cell>
        </row>
      </sheetData>
      <sheetData sheetId="14">
        <row r="24">
          <cell r="B24">
            <v>1.7664</v>
          </cell>
        </row>
        <row r="52">
          <cell r="B52">
            <v>0.22370000000000001</v>
          </cell>
        </row>
        <row r="58">
          <cell r="B58">
            <v>1.2784</v>
          </cell>
        </row>
        <row r="62">
          <cell r="B62">
            <v>1.3814</v>
          </cell>
        </row>
        <row r="66">
          <cell r="B66">
            <v>1.1217999999999999</v>
          </cell>
        </row>
        <row r="82">
          <cell r="B82">
            <v>2.8999999999999998E-3</v>
          </cell>
        </row>
        <row r="89">
          <cell r="B89">
            <v>2.2200000000000001E-2</v>
          </cell>
        </row>
        <row r="95">
          <cell r="B95">
            <v>0.03</v>
          </cell>
        </row>
        <row r="101">
          <cell r="B101">
            <v>0.12770000000000001</v>
          </cell>
        </row>
        <row r="104">
          <cell r="B104">
            <v>0</v>
          </cell>
        </row>
      </sheetData>
      <sheetData sheetId="15">
        <row r="24">
          <cell r="B24">
            <v>1.7557</v>
          </cell>
        </row>
        <row r="52">
          <cell r="B52">
            <v>0.222</v>
          </cell>
        </row>
        <row r="58">
          <cell r="B58">
            <v>1.1416999999999999</v>
          </cell>
        </row>
        <row r="62">
          <cell r="B62">
            <v>0.91059999999999997</v>
          </cell>
        </row>
        <row r="66">
          <cell r="B66">
            <v>1.1214</v>
          </cell>
        </row>
        <row r="82">
          <cell r="B82">
            <v>2.5999999999999999E-3</v>
          </cell>
        </row>
        <row r="89">
          <cell r="B89">
            <v>2.2100000000000002E-2</v>
          </cell>
        </row>
        <row r="95">
          <cell r="B95">
            <v>2.9899999999999999E-2</v>
          </cell>
        </row>
        <row r="101">
          <cell r="B101">
            <v>2.2200000000000001E-2</v>
          </cell>
        </row>
        <row r="104">
          <cell r="B104">
            <v>0</v>
          </cell>
        </row>
      </sheetData>
      <sheetData sheetId="16">
        <row r="24">
          <cell r="B24">
            <v>1.7687999999999999</v>
          </cell>
        </row>
        <row r="52">
          <cell r="B52">
            <v>0.224</v>
          </cell>
        </row>
        <row r="58">
          <cell r="B58">
            <v>1.2038</v>
          </cell>
        </row>
        <row r="62">
          <cell r="B62">
            <v>1.3839999999999999</v>
          </cell>
        </row>
        <row r="66">
          <cell r="B66">
            <v>1.1234</v>
          </cell>
        </row>
        <row r="82">
          <cell r="B82">
            <v>2.5999999999999999E-3</v>
          </cell>
        </row>
        <row r="89">
          <cell r="B89">
            <v>2.1999999999999999E-2</v>
          </cell>
        </row>
        <row r="95">
          <cell r="B95">
            <v>2.98E-2</v>
          </cell>
        </row>
        <row r="101">
          <cell r="B101">
            <v>0.27339999999999998</v>
          </cell>
        </row>
        <row r="104">
          <cell r="B104">
            <v>0</v>
          </cell>
        </row>
      </sheetData>
      <sheetData sheetId="17">
        <row r="24">
          <cell r="B24">
            <v>1.7693000000000001</v>
          </cell>
        </row>
        <row r="52">
          <cell r="B52">
            <v>0.22420000000000001</v>
          </cell>
        </row>
        <row r="58">
          <cell r="B58">
            <v>1.153</v>
          </cell>
        </row>
        <row r="62">
          <cell r="B62">
            <v>0.91959999999999997</v>
          </cell>
        </row>
        <row r="66">
          <cell r="B66">
            <v>1.1222000000000001</v>
          </cell>
        </row>
        <row r="82">
          <cell r="B82">
            <v>2.5999999999999999E-3</v>
          </cell>
        </row>
        <row r="89">
          <cell r="B89">
            <v>2.2100000000000002E-2</v>
          </cell>
        </row>
        <row r="95">
          <cell r="B95">
            <v>2.9899999999999999E-2</v>
          </cell>
        </row>
        <row r="101">
          <cell r="B101">
            <v>0.28570000000000001</v>
          </cell>
        </row>
        <row r="104">
          <cell r="B104">
            <v>0</v>
          </cell>
        </row>
      </sheetData>
      <sheetData sheetId="18">
        <row r="24">
          <cell r="B24">
            <v>1.9056999999999999</v>
          </cell>
        </row>
        <row r="52">
          <cell r="B52">
            <v>0.2482</v>
          </cell>
        </row>
        <row r="58">
          <cell r="B58">
            <v>1.1854</v>
          </cell>
        </row>
        <row r="62">
          <cell r="B62">
            <v>1.2148000000000001</v>
          </cell>
        </row>
        <row r="66">
          <cell r="B66">
            <v>1.1233</v>
          </cell>
        </row>
        <row r="82">
          <cell r="B82">
            <v>2.2000000000000001E-3</v>
          </cell>
        </row>
        <row r="89">
          <cell r="B89">
            <v>2.1999999999999999E-2</v>
          </cell>
        </row>
        <row r="95">
          <cell r="B95">
            <v>2.9600000000000001E-2</v>
          </cell>
        </row>
        <row r="101">
          <cell r="B101">
            <v>0.14929999999999999</v>
          </cell>
        </row>
        <row r="104">
          <cell r="B104">
            <v>0</v>
          </cell>
        </row>
      </sheetData>
      <sheetData sheetId="19">
        <row r="24">
          <cell r="B24">
            <v>1.8908</v>
          </cell>
        </row>
        <row r="52">
          <cell r="B52">
            <v>0.19500000000000001</v>
          </cell>
        </row>
        <row r="58">
          <cell r="B58">
            <v>1.2037</v>
          </cell>
        </row>
        <row r="62">
          <cell r="B62">
            <v>0.75790000000000002</v>
          </cell>
        </row>
        <row r="66">
          <cell r="B66">
            <v>1.1206</v>
          </cell>
        </row>
        <row r="82">
          <cell r="B82">
            <v>2.2000000000000001E-3</v>
          </cell>
        </row>
        <row r="89">
          <cell r="B89">
            <v>2.2200000000000001E-2</v>
          </cell>
        </row>
        <row r="95">
          <cell r="B95">
            <v>0.03</v>
          </cell>
        </row>
        <row r="101">
          <cell r="B101">
            <v>0.1018</v>
          </cell>
        </row>
        <row r="104">
          <cell r="B104">
            <v>0</v>
          </cell>
        </row>
      </sheetData>
      <sheetData sheetId="20">
        <row r="24">
          <cell r="B24">
            <v>1.5678000000000001</v>
          </cell>
        </row>
        <row r="52">
          <cell r="B52">
            <v>0.18770000000000001</v>
          </cell>
        </row>
        <row r="58">
          <cell r="B58">
            <v>1.1996</v>
          </cell>
        </row>
        <row r="62">
          <cell r="B62">
            <v>0.92169999999999996</v>
          </cell>
        </row>
        <row r="66">
          <cell r="B66">
            <v>1.1194999999999999</v>
          </cell>
        </row>
        <row r="82">
          <cell r="B82">
            <v>2.8E-3</v>
          </cell>
        </row>
        <row r="89">
          <cell r="B89">
            <v>2.81E-2</v>
          </cell>
        </row>
        <row r="95">
          <cell r="B95">
            <v>3.7900000000000003E-2</v>
          </cell>
        </row>
        <row r="101">
          <cell r="B101">
            <v>0.17469999999999999</v>
          </cell>
        </row>
        <row r="104">
          <cell r="B104">
            <v>0</v>
          </cell>
        </row>
      </sheetData>
      <sheetData sheetId="21">
        <row r="24">
          <cell r="B24">
            <v>1.6483000000000001</v>
          </cell>
        </row>
        <row r="52">
          <cell r="B52">
            <v>0.20300000000000001</v>
          </cell>
        </row>
        <row r="58">
          <cell r="B58">
            <v>1.17</v>
          </cell>
        </row>
        <row r="62">
          <cell r="B62">
            <v>0.99980000000000002</v>
          </cell>
        </row>
        <row r="66">
          <cell r="B66">
            <v>1.1212</v>
          </cell>
        </row>
        <row r="82">
          <cell r="B82">
            <v>2.8999999999999998E-3</v>
          </cell>
        </row>
        <row r="89">
          <cell r="B89">
            <v>2.81E-2</v>
          </cell>
        </row>
        <row r="95">
          <cell r="B95">
            <v>3.7900000000000003E-2</v>
          </cell>
        </row>
        <row r="101">
          <cell r="B101">
            <v>0.17929999999999999</v>
          </cell>
        </row>
        <row r="104">
          <cell r="B104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"/>
      <sheetName val="Миру2"/>
      <sheetName val="Миру4"/>
      <sheetName val="Миру8"/>
      <sheetName val="Миру9"/>
      <sheetName val="Миру10"/>
      <sheetName val="Миру11"/>
      <sheetName val="Миру12"/>
      <sheetName val="Миру13"/>
      <sheetName val="Миру15"/>
      <sheetName val="Миру15а"/>
      <sheetName val="Миру15б"/>
      <sheetName val="Миру16"/>
      <sheetName val="Миру17"/>
      <sheetName val="Миру18"/>
      <sheetName val="Миру20"/>
      <sheetName val="Г.К.1"/>
      <sheetName val="Г.К.2"/>
      <sheetName val="Г.К.3"/>
      <sheetName val="Г.К.3а"/>
      <sheetName val="Г.К.3б"/>
      <sheetName val="Г.К.4"/>
      <sheetName val="Г.К.5"/>
    </sheetNames>
    <sheetDataSet>
      <sheetData sheetId="0"/>
      <sheetData sheetId="1">
        <row r="20">
          <cell r="B20">
            <v>1.7657</v>
          </cell>
        </row>
        <row r="48">
          <cell r="B48">
            <v>0.22339999999999999</v>
          </cell>
        </row>
        <row r="54">
          <cell r="B54">
            <v>1.2005999999999999</v>
          </cell>
        </row>
        <row r="58">
          <cell r="B58">
            <v>1.3802000000000001</v>
          </cell>
        </row>
        <row r="62">
          <cell r="B62">
            <v>0.95709999999999995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0.15620000000000001</v>
          </cell>
        </row>
        <row r="100">
          <cell r="B100">
            <v>0</v>
          </cell>
        </row>
      </sheetData>
      <sheetData sheetId="2">
        <row r="20">
          <cell r="B20">
            <v>1.7604</v>
          </cell>
        </row>
        <row r="48">
          <cell r="B48">
            <v>0.22270000000000001</v>
          </cell>
        </row>
        <row r="54">
          <cell r="B54">
            <v>1.2218</v>
          </cell>
        </row>
        <row r="58">
          <cell r="B58">
            <v>0.91359999999999997</v>
          </cell>
        </row>
        <row r="62">
          <cell r="B62">
            <v>0.9536</v>
          </cell>
        </row>
        <row r="78">
          <cell r="B78">
            <v>3.0000000000000001E-3</v>
          </cell>
        </row>
        <row r="85">
          <cell r="B85">
            <v>2.35E-2</v>
          </cell>
        </row>
        <row r="91">
          <cell r="B91">
            <v>3.1899999999999998E-2</v>
          </cell>
        </row>
        <row r="97">
          <cell r="B97">
            <v>1.43E-2</v>
          </cell>
        </row>
        <row r="100">
          <cell r="B100">
            <v>0</v>
          </cell>
        </row>
      </sheetData>
      <sheetData sheetId="3">
        <row r="20">
          <cell r="B20">
            <v>1.7664</v>
          </cell>
        </row>
        <row r="48">
          <cell r="B48">
            <v>0.22359999999999999</v>
          </cell>
        </row>
        <row r="54">
          <cell r="B54">
            <v>1.2269000000000001</v>
          </cell>
        </row>
        <row r="58">
          <cell r="B58">
            <v>0.91739999999999999</v>
          </cell>
        </row>
        <row r="62">
          <cell r="B62">
            <v>0.95750000000000002</v>
          </cell>
        </row>
        <row r="78">
          <cell r="B78">
            <v>3.0000000000000001E-3</v>
          </cell>
        </row>
        <row r="85">
          <cell r="B85">
            <v>2.3599999999999999E-2</v>
          </cell>
        </row>
        <row r="91">
          <cell r="B91">
            <v>3.2000000000000001E-2</v>
          </cell>
        </row>
        <row r="97">
          <cell r="B97">
            <v>0.22939999999999999</v>
          </cell>
        </row>
        <row r="100">
          <cell r="B100">
            <v>0</v>
          </cell>
        </row>
      </sheetData>
      <sheetData sheetId="4">
        <row r="20">
          <cell r="B20">
            <v>1.7908999999999999</v>
          </cell>
        </row>
        <row r="48">
          <cell r="B48">
            <v>0.2276</v>
          </cell>
        </row>
        <row r="54">
          <cell r="B54">
            <v>1.1712</v>
          </cell>
        </row>
        <row r="58">
          <cell r="B58">
            <v>0.93410000000000004</v>
          </cell>
        </row>
        <row r="62">
          <cell r="B62">
            <v>0.97499999999999998</v>
          </cell>
        </row>
        <row r="78">
          <cell r="B78">
            <v>2.5999999999999999E-3</v>
          </cell>
        </row>
        <row r="85">
          <cell r="B85">
            <v>2.41E-2</v>
          </cell>
        </row>
        <row r="91">
          <cell r="B91">
            <v>3.2500000000000001E-2</v>
          </cell>
        </row>
        <row r="97">
          <cell r="B97">
            <v>0.25159999999999999</v>
          </cell>
        </row>
        <row r="100">
          <cell r="B100">
            <v>0</v>
          </cell>
        </row>
      </sheetData>
      <sheetData sheetId="5">
        <row r="20">
          <cell r="B20">
            <v>1.7626999999999999</v>
          </cell>
        </row>
        <row r="48">
          <cell r="B48">
            <v>0.22309999999999999</v>
          </cell>
        </row>
        <row r="54">
          <cell r="B54">
            <v>1.224</v>
          </cell>
        </row>
        <row r="58">
          <cell r="B58">
            <v>1.3777999999999999</v>
          </cell>
        </row>
        <row r="62">
          <cell r="B62">
            <v>0.95540000000000003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0.2177</v>
          </cell>
        </row>
        <row r="100">
          <cell r="B100">
            <v>0</v>
          </cell>
        </row>
      </sheetData>
      <sheetData sheetId="6">
        <row r="20">
          <cell r="B20">
            <v>1.7629999999999999</v>
          </cell>
        </row>
        <row r="48">
          <cell r="B48">
            <v>0.22309999999999999</v>
          </cell>
        </row>
        <row r="54">
          <cell r="B54">
            <v>1.2238</v>
          </cell>
        </row>
        <row r="58">
          <cell r="B58">
            <v>1.3774999999999999</v>
          </cell>
        </row>
        <row r="62">
          <cell r="B62">
            <v>0.95520000000000005</v>
          </cell>
        </row>
        <row r="78">
          <cell r="B78">
            <v>3.0999999999999999E-3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0.34150000000000003</v>
          </cell>
        </row>
        <row r="100">
          <cell r="B100">
            <v>0</v>
          </cell>
        </row>
      </sheetData>
      <sheetData sheetId="7">
        <row r="20">
          <cell r="B20">
            <v>1.7593000000000001</v>
          </cell>
        </row>
        <row r="48">
          <cell r="B48">
            <v>0.2225</v>
          </cell>
        </row>
        <row r="54">
          <cell r="B54">
            <v>1.2204999999999999</v>
          </cell>
        </row>
        <row r="58">
          <cell r="B58">
            <v>1.3738999999999999</v>
          </cell>
        </row>
        <row r="62">
          <cell r="B62">
            <v>0.95269999999999999</v>
          </cell>
        </row>
        <row r="78">
          <cell r="B78">
            <v>2.5999999999999999E-3</v>
          </cell>
        </row>
        <row r="85">
          <cell r="B85">
            <v>2.35E-2</v>
          </cell>
        </row>
        <row r="91">
          <cell r="B91">
            <v>3.1800000000000002E-2</v>
          </cell>
        </row>
        <row r="97">
          <cell r="B97">
            <v>0.2344</v>
          </cell>
        </row>
        <row r="100">
          <cell r="B100">
            <v>0</v>
          </cell>
        </row>
      </sheetData>
      <sheetData sheetId="8">
        <row r="20">
          <cell r="B20">
            <v>1.7702</v>
          </cell>
        </row>
        <row r="48">
          <cell r="B48">
            <v>0.2243</v>
          </cell>
        </row>
        <row r="54">
          <cell r="B54">
            <v>1.2049000000000001</v>
          </cell>
        </row>
        <row r="58">
          <cell r="B58">
            <v>1.3852</v>
          </cell>
        </row>
        <row r="62">
          <cell r="B62">
            <v>0.96050000000000002</v>
          </cell>
        </row>
        <row r="78">
          <cell r="B78">
            <v>2.5999999999999999E-3</v>
          </cell>
        </row>
        <row r="85">
          <cell r="B85">
            <v>2.3800000000000002E-2</v>
          </cell>
        </row>
        <row r="91">
          <cell r="B91">
            <v>3.2000000000000001E-2</v>
          </cell>
        </row>
        <row r="97">
          <cell r="B97">
            <v>0.23630000000000001</v>
          </cell>
        </row>
        <row r="100">
          <cell r="B100">
            <v>0</v>
          </cell>
        </row>
      </sheetData>
      <sheetData sheetId="9">
        <row r="20">
          <cell r="B20">
            <v>1.7632000000000001</v>
          </cell>
        </row>
        <row r="48">
          <cell r="B48">
            <v>0.22309999999999999</v>
          </cell>
        </row>
        <row r="54">
          <cell r="B54">
            <v>1.1988000000000001</v>
          </cell>
        </row>
        <row r="58">
          <cell r="B58">
            <v>1.3782000000000001</v>
          </cell>
        </row>
        <row r="62">
          <cell r="B62">
            <v>0.95569999999999999</v>
          </cell>
        </row>
        <row r="78">
          <cell r="B78">
            <v>3.3999999999999998E-3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0.21890000000000001</v>
          </cell>
        </row>
        <row r="100">
          <cell r="B100">
            <v>0</v>
          </cell>
        </row>
      </sheetData>
      <sheetData sheetId="10">
        <row r="20">
          <cell r="B20">
            <v>1.7612000000000001</v>
          </cell>
        </row>
        <row r="48">
          <cell r="B48">
            <v>0.223</v>
          </cell>
        </row>
        <row r="54">
          <cell r="B54">
            <v>1.2234</v>
          </cell>
        </row>
        <row r="58">
          <cell r="B58">
            <v>0.91479999999999995</v>
          </cell>
        </row>
        <row r="62">
          <cell r="B62">
            <v>0.95469999999999999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0.27079999999999999</v>
          </cell>
        </row>
        <row r="100">
          <cell r="B100">
            <v>0</v>
          </cell>
        </row>
      </sheetData>
      <sheetData sheetId="11">
        <row r="20">
          <cell r="B20">
            <v>1.7567999999999999</v>
          </cell>
        </row>
        <row r="48">
          <cell r="B48">
            <v>0.22209999999999999</v>
          </cell>
        </row>
        <row r="54">
          <cell r="B54">
            <v>1.2185999999999999</v>
          </cell>
        </row>
        <row r="58">
          <cell r="B58">
            <v>0.91120000000000001</v>
          </cell>
        </row>
        <row r="62">
          <cell r="B62">
            <v>0.95099999999999996</v>
          </cell>
        </row>
        <row r="78">
          <cell r="B78">
            <v>2.5999999999999999E-3</v>
          </cell>
        </row>
        <row r="85">
          <cell r="B85">
            <v>2.35E-2</v>
          </cell>
        </row>
        <row r="91">
          <cell r="B91">
            <v>3.1800000000000002E-2</v>
          </cell>
        </row>
        <row r="97">
          <cell r="B97">
            <v>0.29399999999999998</v>
          </cell>
        </row>
        <row r="100">
          <cell r="B100">
            <v>0</v>
          </cell>
        </row>
      </sheetData>
      <sheetData sheetId="12">
        <row r="20">
          <cell r="B20">
            <v>1.7589999999999999</v>
          </cell>
        </row>
        <row r="48">
          <cell r="B48">
            <v>0.2225</v>
          </cell>
        </row>
        <row r="54">
          <cell r="B54">
            <v>1.2209000000000001</v>
          </cell>
        </row>
        <row r="58">
          <cell r="B58">
            <v>0.91279999999999994</v>
          </cell>
        </row>
        <row r="62">
          <cell r="B62">
            <v>0.95279999999999998</v>
          </cell>
        </row>
        <row r="78">
          <cell r="B78">
            <v>2.5999999999999999E-3</v>
          </cell>
        </row>
        <row r="85">
          <cell r="B85">
            <v>2.35E-2</v>
          </cell>
        </row>
        <row r="91">
          <cell r="B91">
            <v>3.1800000000000002E-2</v>
          </cell>
        </row>
        <row r="97">
          <cell r="B97">
            <v>0.12920000000000001</v>
          </cell>
        </row>
        <row r="100">
          <cell r="B100">
            <v>0</v>
          </cell>
        </row>
      </sheetData>
      <sheetData sheetId="13">
        <row r="20">
          <cell r="B20">
            <v>1.7578</v>
          </cell>
        </row>
        <row r="48">
          <cell r="B48">
            <v>0.22239999999999999</v>
          </cell>
        </row>
        <row r="54">
          <cell r="B54">
            <v>1.22</v>
          </cell>
        </row>
        <row r="58">
          <cell r="B58">
            <v>0.91220000000000001</v>
          </cell>
        </row>
        <row r="62">
          <cell r="B62">
            <v>0.95220000000000005</v>
          </cell>
        </row>
        <row r="78">
          <cell r="B78">
            <v>2.5999999999999999E-3</v>
          </cell>
        </row>
        <row r="85">
          <cell r="B85">
            <v>2.35E-2</v>
          </cell>
        </row>
        <row r="91">
          <cell r="B91">
            <v>3.1800000000000002E-2</v>
          </cell>
        </row>
        <row r="97">
          <cell r="B97">
            <v>0.53439999999999999</v>
          </cell>
        </row>
        <row r="100">
          <cell r="B100">
            <v>0</v>
          </cell>
        </row>
      </sheetData>
      <sheetData sheetId="14">
        <row r="20">
          <cell r="B20">
            <v>1.7657</v>
          </cell>
        </row>
        <row r="48">
          <cell r="B48">
            <v>0.22359999999999999</v>
          </cell>
        </row>
        <row r="54">
          <cell r="B54">
            <v>1.2012</v>
          </cell>
        </row>
        <row r="58">
          <cell r="B58">
            <v>1.3808</v>
          </cell>
        </row>
        <row r="62">
          <cell r="B62">
            <v>0.95760000000000001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3.2000000000000001E-2</v>
          </cell>
        </row>
        <row r="97">
          <cell r="B97">
            <v>0.19789999999999999</v>
          </cell>
        </row>
        <row r="100">
          <cell r="B100">
            <v>0</v>
          </cell>
        </row>
      </sheetData>
      <sheetData sheetId="15">
        <row r="20">
          <cell r="B20">
            <v>1.7575000000000001</v>
          </cell>
        </row>
        <row r="48">
          <cell r="B48">
            <v>0.22239999999999999</v>
          </cell>
        </row>
        <row r="54">
          <cell r="B54">
            <v>1.2199</v>
          </cell>
        </row>
        <row r="58">
          <cell r="B58">
            <v>0.91210000000000002</v>
          </cell>
        </row>
        <row r="62">
          <cell r="B62">
            <v>0.95209999999999995</v>
          </cell>
        </row>
        <row r="78">
          <cell r="B78">
            <v>2.8E-3</v>
          </cell>
        </row>
        <row r="85">
          <cell r="B85">
            <v>2.35E-2</v>
          </cell>
        </row>
        <row r="91">
          <cell r="B91">
            <v>3.1800000000000002E-2</v>
          </cell>
        </row>
        <row r="97">
          <cell r="B97">
            <v>0.21970000000000001</v>
          </cell>
        </row>
        <row r="100">
          <cell r="B100">
            <v>0</v>
          </cell>
        </row>
      </sheetData>
      <sheetData sheetId="16">
        <row r="20">
          <cell r="B20">
            <v>1.7656000000000001</v>
          </cell>
        </row>
        <row r="48">
          <cell r="B48">
            <v>0.22359999999999999</v>
          </cell>
        </row>
        <row r="54">
          <cell r="B54">
            <v>1.2011000000000001</v>
          </cell>
        </row>
        <row r="58">
          <cell r="B58">
            <v>1.3807</v>
          </cell>
        </row>
        <row r="62">
          <cell r="B62">
            <v>0.95750000000000002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3.2000000000000001E-2</v>
          </cell>
        </row>
        <row r="97">
          <cell r="B97">
            <v>0.38340000000000002</v>
          </cell>
        </row>
        <row r="100">
          <cell r="B100">
            <v>0</v>
          </cell>
        </row>
      </sheetData>
      <sheetData sheetId="17">
        <row r="20">
          <cell r="B20">
            <v>1.7608999999999999</v>
          </cell>
        </row>
        <row r="48">
          <cell r="B48">
            <v>0.22270000000000001</v>
          </cell>
        </row>
        <row r="54">
          <cell r="B54">
            <v>1.2222</v>
          </cell>
        </row>
        <row r="58">
          <cell r="B58">
            <v>1.3757999999999999</v>
          </cell>
        </row>
        <row r="62">
          <cell r="B62">
            <v>0.95399999999999996</v>
          </cell>
        </row>
        <row r="78">
          <cell r="B78">
            <v>2.5999999999999999E-3</v>
          </cell>
        </row>
        <row r="85">
          <cell r="B85">
            <v>2.35E-2</v>
          </cell>
        </row>
        <row r="91">
          <cell r="B91">
            <v>3.1899999999999998E-2</v>
          </cell>
        </row>
        <row r="97">
          <cell r="B97">
            <v>0.27</v>
          </cell>
        </row>
        <row r="100">
          <cell r="B100">
            <v>0</v>
          </cell>
        </row>
      </sheetData>
      <sheetData sheetId="18">
        <row r="20">
          <cell r="B20">
            <v>1.7649999999999999</v>
          </cell>
        </row>
        <row r="48">
          <cell r="B48">
            <v>0.2233</v>
          </cell>
        </row>
        <row r="54">
          <cell r="B54">
            <v>1.2000999999999999</v>
          </cell>
        </row>
        <row r="58">
          <cell r="B58">
            <v>1.3795999999999999</v>
          </cell>
        </row>
        <row r="62">
          <cell r="B62">
            <v>0.95679999999999998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0.66820000000000002</v>
          </cell>
        </row>
        <row r="100">
          <cell r="B100">
            <v>0</v>
          </cell>
        </row>
      </sheetData>
      <sheetData sheetId="19">
        <row r="20">
          <cell r="B20">
            <v>1.7628999999999999</v>
          </cell>
        </row>
        <row r="48">
          <cell r="B48">
            <v>0.22320000000000001</v>
          </cell>
        </row>
        <row r="54">
          <cell r="B54">
            <v>1.2244999999999999</v>
          </cell>
        </row>
        <row r="58">
          <cell r="B58">
            <v>0.91559999999999997</v>
          </cell>
        </row>
        <row r="62">
          <cell r="B62">
            <v>0.9577</v>
          </cell>
        </row>
        <row r="78">
          <cell r="B78">
            <v>2.5999999999999999E-3</v>
          </cell>
        </row>
        <row r="85">
          <cell r="B85">
            <v>2.3599999999999999E-2</v>
          </cell>
        </row>
        <row r="91">
          <cell r="B91">
            <v>3.1899999999999998E-2</v>
          </cell>
        </row>
        <row r="97">
          <cell r="B97">
            <v>0.41839999999999999</v>
          </cell>
        </row>
        <row r="100">
          <cell r="B100">
            <v>0</v>
          </cell>
        </row>
      </sheetData>
      <sheetData sheetId="20">
        <row r="20">
          <cell r="B20">
            <v>1.8180000000000001</v>
          </cell>
        </row>
        <row r="48">
          <cell r="B48">
            <v>0.223</v>
          </cell>
        </row>
        <row r="54">
          <cell r="B54">
            <v>1.2232000000000001</v>
          </cell>
        </row>
        <row r="58">
          <cell r="B58">
            <v>0.97499999999999998</v>
          </cell>
        </row>
        <row r="62">
          <cell r="B62">
            <v>0.95399999999999996</v>
          </cell>
        </row>
        <row r="78">
          <cell r="B78">
            <v>2.5999999999999999E-3</v>
          </cell>
        </row>
        <row r="85">
          <cell r="B85">
            <v>2.2800000000000001E-2</v>
          </cell>
        </row>
        <row r="91">
          <cell r="B91">
            <v>3.0800000000000001E-2</v>
          </cell>
        </row>
        <row r="97">
          <cell r="B97">
            <v>0.41839999999999999</v>
          </cell>
        </row>
        <row r="100">
          <cell r="B100">
            <v>0</v>
          </cell>
        </row>
      </sheetData>
      <sheetData sheetId="21">
        <row r="20">
          <cell r="B20">
            <v>1.7627999999999999</v>
          </cell>
        </row>
        <row r="48">
          <cell r="B48">
            <v>0.22320000000000001</v>
          </cell>
        </row>
        <row r="54">
          <cell r="B54">
            <v>1.2243999999999999</v>
          </cell>
        </row>
        <row r="58">
          <cell r="B58">
            <v>0.91549999999999998</v>
          </cell>
        </row>
        <row r="62">
          <cell r="B62">
            <v>0.9556</v>
          </cell>
        </row>
        <row r="78">
          <cell r="B78">
            <v>2.5999999999999999E-3</v>
          </cell>
        </row>
        <row r="85">
          <cell r="B85">
            <v>2.2700000000000001E-2</v>
          </cell>
        </row>
        <row r="91">
          <cell r="B91">
            <v>3.0700000000000002E-2</v>
          </cell>
        </row>
        <row r="97">
          <cell r="B97">
            <v>0.37719999999999998</v>
          </cell>
        </row>
        <row r="100">
          <cell r="B100">
            <v>0</v>
          </cell>
        </row>
      </sheetData>
      <sheetData sheetId="22">
        <row r="20">
          <cell r="B20">
            <v>1.7704</v>
          </cell>
        </row>
        <row r="48">
          <cell r="B48">
            <v>0.22439999999999999</v>
          </cell>
        </row>
        <row r="54">
          <cell r="B54">
            <v>1.2314000000000001</v>
          </cell>
        </row>
        <row r="58">
          <cell r="B58">
            <v>0.92079999999999995</v>
          </cell>
        </row>
        <row r="62">
          <cell r="B62">
            <v>0.96109999999999995</v>
          </cell>
        </row>
        <row r="78">
          <cell r="B78">
            <v>2.5999999999999999E-3</v>
          </cell>
        </row>
        <row r="85">
          <cell r="B85">
            <v>2.3800000000000002E-2</v>
          </cell>
        </row>
        <row r="91">
          <cell r="B91">
            <v>3.2199999999999999E-2</v>
          </cell>
        </row>
        <row r="97">
          <cell r="B97">
            <v>0.6341</v>
          </cell>
        </row>
        <row r="100">
          <cell r="B10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85"/>
  <sheetViews>
    <sheetView tabSelected="1" workbookViewId="0">
      <pane ySplit="4" topLeftCell="A5" activePane="bottomLeft" state="frozen"/>
      <selection pane="bottomLeft" activeCell="J4" sqref="J4"/>
    </sheetView>
  </sheetViews>
  <sheetFormatPr defaultRowHeight="15"/>
  <cols>
    <col min="1" max="1" width="5.140625" style="105" customWidth="1"/>
    <col min="2" max="2" width="20.5703125" style="105" customWidth="1"/>
    <col min="3" max="3" width="11.28515625" style="106" bestFit="1" customWidth="1"/>
    <col min="4" max="4" width="8.42578125" style="107" customWidth="1"/>
    <col min="5" max="5" width="7.85546875" style="107" customWidth="1"/>
    <col min="6" max="6" width="7.5703125" style="107" customWidth="1"/>
    <col min="7" max="8" width="7.7109375" style="107" customWidth="1"/>
    <col min="9" max="9" width="7.5703125" style="107" customWidth="1"/>
    <col min="10" max="10" width="7.85546875" style="107" customWidth="1"/>
    <col min="11" max="11" width="8.85546875" style="107" customWidth="1"/>
    <col min="12" max="12" width="7.7109375" style="120" customWidth="1"/>
    <col min="13" max="13" width="7.85546875" style="107" customWidth="1"/>
    <col min="14" max="14" width="9.28515625" style="120" customWidth="1"/>
    <col min="15" max="15" width="13.7109375" style="109" hidden="1" customWidth="1"/>
    <col min="16" max="16" width="9.5703125" style="110" hidden="1" customWidth="1"/>
    <col min="17" max="17" width="13.85546875" style="111" hidden="1" customWidth="1"/>
    <col min="18" max="19" width="9.140625" style="105" hidden="1" customWidth="1"/>
    <col min="20" max="22" width="9.140625" style="44"/>
    <col min="23" max="23" width="4.5703125" style="44" customWidth="1"/>
    <col min="24" max="24" width="19" style="44" customWidth="1"/>
    <col min="25" max="25" width="9.140625" style="44"/>
    <col min="26" max="34" width="9.140625" style="46"/>
    <col min="35" max="16384" width="9.140625" style="1"/>
  </cols>
  <sheetData>
    <row r="1" spans="1:34">
      <c r="L1" s="108" t="s">
        <v>233</v>
      </c>
      <c r="M1" s="108"/>
      <c r="N1" s="108"/>
    </row>
    <row r="2" spans="1:34" ht="26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60"/>
    </row>
    <row r="3" spans="1:34" ht="38.25" customHeight="1">
      <c r="A3" s="99" t="s">
        <v>1</v>
      </c>
      <c r="B3" s="101" t="s">
        <v>2</v>
      </c>
      <c r="C3" s="94" t="s">
        <v>3</v>
      </c>
      <c r="D3" s="96" t="s">
        <v>4</v>
      </c>
      <c r="E3" s="104"/>
      <c r="F3" s="104"/>
      <c r="G3" s="104"/>
      <c r="H3" s="104"/>
      <c r="I3" s="104"/>
      <c r="J3" s="104"/>
      <c r="K3" s="104"/>
      <c r="L3" s="104"/>
      <c r="M3" s="102" t="s">
        <v>5</v>
      </c>
      <c r="N3" s="23" t="s">
        <v>6</v>
      </c>
      <c r="O3" s="61"/>
      <c r="P3" s="92" t="s">
        <v>189</v>
      </c>
      <c r="Q3" s="75"/>
      <c r="R3" s="94" t="s">
        <v>3</v>
      </c>
      <c r="S3" s="96" t="s">
        <v>198</v>
      </c>
      <c r="W3" s="45"/>
      <c r="X3" s="45"/>
      <c r="Y3" s="45"/>
      <c r="Z3" s="35"/>
    </row>
    <row r="4" spans="1:34" ht="183" customHeight="1">
      <c r="A4" s="100"/>
      <c r="B4" s="101"/>
      <c r="C4" s="95"/>
      <c r="D4" s="56" t="s">
        <v>190</v>
      </c>
      <c r="E4" s="56" t="s">
        <v>191</v>
      </c>
      <c r="F4" s="56" t="s">
        <v>192</v>
      </c>
      <c r="G4" s="56" t="s">
        <v>193</v>
      </c>
      <c r="H4" s="56" t="s">
        <v>197</v>
      </c>
      <c r="I4" s="56" t="s">
        <v>194</v>
      </c>
      <c r="J4" s="56" t="s">
        <v>195</v>
      </c>
      <c r="K4" s="56" t="s">
        <v>195</v>
      </c>
      <c r="L4" s="56" t="s">
        <v>196</v>
      </c>
      <c r="M4" s="103"/>
      <c r="N4" s="24"/>
      <c r="O4" s="62"/>
      <c r="P4" s="93"/>
      <c r="Q4" s="76"/>
      <c r="R4" s="95"/>
      <c r="S4" s="97"/>
      <c r="W4" s="35"/>
      <c r="X4" s="34"/>
      <c r="Y4" s="46"/>
      <c r="Z4" s="35"/>
    </row>
    <row r="5" spans="1:34" s="73" customFormat="1" ht="12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5">
        <v>14</v>
      </c>
      <c r="O5" s="66">
        <v>25</v>
      </c>
      <c r="P5" s="74">
        <v>26</v>
      </c>
      <c r="Q5" s="68">
        <v>27</v>
      </c>
      <c r="R5" s="67"/>
      <c r="S5" s="79"/>
      <c r="T5" s="69"/>
      <c r="U5" s="69"/>
      <c r="V5" s="69"/>
      <c r="W5" s="70"/>
      <c r="X5" s="71"/>
      <c r="Y5" s="71"/>
      <c r="Z5" s="70"/>
      <c r="AA5" s="72"/>
      <c r="AB5" s="72"/>
      <c r="AC5" s="72"/>
      <c r="AD5" s="72"/>
      <c r="AE5" s="72"/>
      <c r="AF5" s="72"/>
      <c r="AG5" s="72"/>
      <c r="AH5" s="72"/>
    </row>
    <row r="6" spans="1:34" s="4" customFormat="1" ht="15.75">
      <c r="A6" s="11">
        <v>1</v>
      </c>
      <c r="B6" s="2" t="s">
        <v>10</v>
      </c>
      <c r="C6" s="10">
        <f>R6+S6</f>
        <v>949.19999999999993</v>
      </c>
      <c r="D6" s="3">
        <f>[1]Дн.1!$B$24</f>
        <v>2.1917</v>
      </c>
      <c r="E6" s="7">
        <f>[1]Дн.1!$B$52</f>
        <v>0.19120000000000001</v>
      </c>
      <c r="F6" s="3">
        <f>[1]Дн.1!$B$58</f>
        <v>1.2642</v>
      </c>
      <c r="G6" s="3">
        <f>[1]Дн.1!$B$62</f>
        <v>1.2482</v>
      </c>
      <c r="H6" s="3">
        <f>[1]Дн.1!$B$66</f>
        <v>1.306</v>
      </c>
      <c r="I6" s="3">
        <f>[1]Дн.1!$B$82</f>
        <v>2.8999999999999998E-3</v>
      </c>
      <c r="J6" s="7">
        <f>[1]Дн.1!$B$89</f>
        <v>3.3999999999999998E-3</v>
      </c>
      <c r="K6" s="3">
        <f>[1]Дн.1!$B$95</f>
        <v>4.5999999999999999E-3</v>
      </c>
      <c r="L6" s="3">
        <f>[1]Дн.1!$B$101</f>
        <v>0.20119999999999999</v>
      </c>
      <c r="M6" s="3">
        <f>[1]Дн.1!$B$104</f>
        <v>0</v>
      </c>
      <c r="N6" s="59">
        <f t="shared" ref="N6:N37" si="0">M6+L6+K6+J6+I6+H6+G6+F6+E6+D6</f>
        <v>6.4134000000000002</v>
      </c>
      <c r="O6" s="13">
        <f t="shared" ref="O6:O37" si="1">N6*C6</f>
        <v>6087.5992799999995</v>
      </c>
      <c r="P6" s="25">
        <v>4.5007000000000001</v>
      </c>
      <c r="Q6" s="53">
        <f t="shared" ref="Q6:Q37" si="2">P6*C6</f>
        <v>4272.0644400000001</v>
      </c>
      <c r="R6" s="5">
        <v>905.4</v>
      </c>
      <c r="S6" s="80">
        <v>43.8</v>
      </c>
      <c r="T6" s="27"/>
      <c r="U6" s="27"/>
      <c r="V6" s="27"/>
      <c r="W6" s="35"/>
      <c r="X6" s="34"/>
      <c r="Y6" s="33"/>
      <c r="Z6" s="35"/>
      <c r="AA6" s="27"/>
      <c r="AB6" s="27"/>
      <c r="AC6" s="27"/>
      <c r="AD6" s="27"/>
      <c r="AE6" s="27"/>
      <c r="AF6" s="27"/>
      <c r="AG6" s="27"/>
      <c r="AH6" s="27"/>
    </row>
    <row r="7" spans="1:34" s="4" customFormat="1" ht="15.75">
      <c r="A7" s="11">
        <v>2</v>
      </c>
      <c r="B7" s="2" t="s">
        <v>11</v>
      </c>
      <c r="C7" s="10">
        <f t="shared" ref="C7:C70" si="3">R7+S7</f>
        <v>4671.3999999999996</v>
      </c>
      <c r="D7" s="3">
        <f>[1]Дн.2!$B$24</f>
        <v>1.7730999999999999</v>
      </c>
      <c r="E7" s="7">
        <f>[1]Дн.2!$B$52</f>
        <v>0.2248</v>
      </c>
      <c r="F7" s="7">
        <f>[1]Дн.2!$B$58</f>
        <v>1.1559999999999999</v>
      </c>
      <c r="G7" s="7">
        <f>[1]Дн.2!$B$62</f>
        <v>1.3879999999999999</v>
      </c>
      <c r="H7" s="7">
        <f>[1]Дн.2!$B$66</f>
        <v>1.3002</v>
      </c>
      <c r="I7" s="7">
        <f>[1]Дн.2!$B$82</f>
        <v>2.5999999999999999E-3</v>
      </c>
      <c r="J7" s="7">
        <f>[1]Дн.2!$B$89</f>
        <v>2.47E-2</v>
      </c>
      <c r="K7" s="7">
        <f>[1]Дн.2!$B$95</f>
        <v>3.3399999999999999E-2</v>
      </c>
      <c r="L7" s="3">
        <f>[1]Дн.2!$B$101</f>
        <v>0.78120000000000001</v>
      </c>
      <c r="M7" s="3">
        <f>[1]Дн.2!$B$104</f>
        <v>0</v>
      </c>
      <c r="N7" s="59">
        <f t="shared" si="0"/>
        <v>6.6839999999999993</v>
      </c>
      <c r="O7" s="13">
        <f t="shared" si="1"/>
        <v>31223.637599999995</v>
      </c>
      <c r="P7" s="25">
        <v>4.5003000000000002</v>
      </c>
      <c r="Q7" s="53">
        <f t="shared" si="2"/>
        <v>21022.701419999998</v>
      </c>
      <c r="R7" s="5">
        <v>4671.3999999999996</v>
      </c>
      <c r="S7" s="80">
        <v>0</v>
      </c>
      <c r="T7" s="27"/>
      <c r="U7" s="27"/>
      <c r="V7" s="27"/>
      <c r="W7" s="35"/>
      <c r="X7" s="34"/>
      <c r="Y7" s="33"/>
      <c r="Z7" s="35"/>
      <c r="AA7" s="27"/>
      <c r="AB7" s="27"/>
      <c r="AC7" s="27"/>
      <c r="AD7" s="27"/>
      <c r="AE7" s="27"/>
      <c r="AF7" s="27"/>
      <c r="AG7" s="27"/>
      <c r="AH7" s="27"/>
    </row>
    <row r="8" spans="1:34" s="4" customFormat="1" ht="15.75">
      <c r="A8" s="11">
        <v>3</v>
      </c>
      <c r="B8" s="2" t="s">
        <v>12</v>
      </c>
      <c r="C8" s="10">
        <f t="shared" si="3"/>
        <v>567</v>
      </c>
      <c r="D8" s="7">
        <f>[1]Дн.3!$B$24</f>
        <v>1.8798999999999999</v>
      </c>
      <c r="E8" s="7">
        <f>[1]Дн.3!$B$52</f>
        <v>7.7799999999999994E-2</v>
      </c>
      <c r="F8" s="7">
        <f>[1]Дн.3!$B$58</f>
        <v>1.2698</v>
      </c>
      <c r="G8" s="7">
        <f>[1]Дн.3!$B$62</f>
        <v>1.528</v>
      </c>
      <c r="H8" s="7">
        <f>[1]Дн.3!$B$66</f>
        <v>1.306</v>
      </c>
      <c r="I8" s="7">
        <f>[1]Дн.3!$B$82</f>
        <v>2.3999999999999998E-3</v>
      </c>
      <c r="J8" s="7">
        <f>[1]Дн.3!$B$89</f>
        <v>5.7999999999999996E-3</v>
      </c>
      <c r="K8" s="7">
        <f>[1]Дн.3!$B$95</f>
        <v>7.7000000000000002E-3</v>
      </c>
      <c r="L8" s="3">
        <f>[1]Дн.3!$B$101</f>
        <v>8.5800000000000001E-2</v>
      </c>
      <c r="M8" s="3">
        <f>[1]Дн.3!$B$104</f>
        <v>0</v>
      </c>
      <c r="N8" s="59">
        <f t="shared" si="0"/>
        <v>6.1631999999999998</v>
      </c>
      <c r="O8" s="13">
        <f t="shared" si="1"/>
        <v>3494.5344</v>
      </c>
      <c r="P8" s="25">
        <v>4.5007000000000001</v>
      </c>
      <c r="Q8" s="53">
        <f t="shared" si="2"/>
        <v>2551.8969000000002</v>
      </c>
      <c r="R8" s="5">
        <v>461.6</v>
      </c>
      <c r="S8" s="80">
        <v>105.4</v>
      </c>
      <c r="T8" s="27"/>
      <c r="U8" s="27"/>
      <c r="V8" s="27"/>
      <c r="W8" s="35"/>
      <c r="X8" s="34"/>
      <c r="Y8" s="33"/>
      <c r="Z8" s="35"/>
      <c r="AA8" s="27"/>
      <c r="AB8" s="27"/>
      <c r="AC8" s="27"/>
      <c r="AD8" s="27"/>
      <c r="AE8" s="27"/>
      <c r="AF8" s="27"/>
      <c r="AG8" s="27"/>
      <c r="AH8" s="27"/>
    </row>
    <row r="9" spans="1:34" s="4" customFormat="1" ht="15.75">
      <c r="A9" s="11">
        <v>4</v>
      </c>
      <c r="B9" s="2" t="s">
        <v>13</v>
      </c>
      <c r="C9" s="10">
        <f t="shared" si="3"/>
        <v>937.4</v>
      </c>
      <c r="D9" s="7">
        <f>[1]Дн.5!$B$24</f>
        <v>2.2151000000000001</v>
      </c>
      <c r="E9" s="7">
        <f>[1]Дн.5!$B$52</f>
        <v>9.9599999999999994E-2</v>
      </c>
      <c r="F9" s="7">
        <f>[1]Дн.5!$B$58</f>
        <v>1.2802</v>
      </c>
      <c r="G9" s="7">
        <f>[1]Дн.5!$B$62</f>
        <v>1.264</v>
      </c>
      <c r="H9" s="7">
        <f>[1]Дн.5!$B$66</f>
        <v>1.3189</v>
      </c>
      <c r="I9" s="7">
        <f>[1]Дн.5!$B$82</f>
        <v>2.2000000000000001E-3</v>
      </c>
      <c r="J9" s="7">
        <f>[1]Дн.5!$B$89</f>
        <v>3.5000000000000001E-3</v>
      </c>
      <c r="K9" s="7">
        <f>[1]Дн.5!$B$95</f>
        <v>4.7000000000000002E-3</v>
      </c>
      <c r="L9" s="3">
        <f>[1]Дн.5!$B$101</f>
        <v>9.9099999999999994E-2</v>
      </c>
      <c r="M9" s="3">
        <f>[1]Дн.5!$B$104</f>
        <v>0</v>
      </c>
      <c r="N9" s="59">
        <f t="shared" si="0"/>
        <v>6.2873000000000001</v>
      </c>
      <c r="O9" s="13">
        <f t="shared" si="1"/>
        <v>5893.7150199999996</v>
      </c>
      <c r="P9" s="26">
        <v>4.5003000000000002</v>
      </c>
      <c r="Q9" s="53">
        <f t="shared" si="2"/>
        <v>4218.58122</v>
      </c>
      <c r="R9" s="5">
        <v>787</v>
      </c>
      <c r="S9" s="80">
        <f>41.1+44.1+65.2</f>
        <v>150.4</v>
      </c>
      <c r="T9" s="27"/>
      <c r="U9" s="27"/>
      <c r="V9" s="27"/>
      <c r="W9" s="35"/>
      <c r="X9" s="34"/>
      <c r="Y9" s="33"/>
      <c r="Z9" s="35"/>
      <c r="AA9" s="27"/>
      <c r="AB9" s="27"/>
      <c r="AC9" s="27"/>
      <c r="AD9" s="27"/>
      <c r="AE9" s="27"/>
      <c r="AF9" s="27"/>
      <c r="AG9" s="27"/>
      <c r="AH9" s="27"/>
    </row>
    <row r="10" spans="1:34" s="22" customFormat="1" ht="15.75">
      <c r="A10" s="18">
        <v>5</v>
      </c>
      <c r="B10" s="19" t="s">
        <v>16</v>
      </c>
      <c r="C10" s="10">
        <f t="shared" si="3"/>
        <v>623.59999999999991</v>
      </c>
      <c r="D10" s="21">
        <f>[1]Дн.5а!$B$24</f>
        <v>2.2241</v>
      </c>
      <c r="E10" s="21">
        <f>[1]Дн.5а!$B$52</f>
        <v>0.14960000000000001</v>
      </c>
      <c r="F10" s="21">
        <f>[1]Дн.5а!$B$58</f>
        <v>1.1546000000000001</v>
      </c>
      <c r="G10" s="21">
        <f>[1]Дн.5а!$B$62</f>
        <v>0.84740000000000004</v>
      </c>
      <c r="H10" s="21">
        <f>[1]Дн.5а!$B$66</f>
        <v>1.3048</v>
      </c>
      <c r="I10" s="21">
        <f>[1]Дн.5а!$B$82</f>
        <v>3.2000000000000002E-3</v>
      </c>
      <c r="J10" s="21">
        <f>[1]Дн.5а!$B$89</f>
        <v>5.1999999999999998E-3</v>
      </c>
      <c r="K10" s="21">
        <f>[1]Дн.5а!$B$95</f>
        <v>7.1000000000000004E-3</v>
      </c>
      <c r="L10" s="3">
        <f>[1]Дн.5а!$B$101</f>
        <v>0.82599999999999996</v>
      </c>
      <c r="M10" s="3">
        <f>[1]Дн.5а!$B$104</f>
        <v>0</v>
      </c>
      <c r="N10" s="59">
        <f t="shared" si="0"/>
        <v>6.5220000000000002</v>
      </c>
      <c r="O10" s="13">
        <f t="shared" si="1"/>
        <v>4067.1191999999996</v>
      </c>
      <c r="P10" s="26">
        <v>4.5004999999999997</v>
      </c>
      <c r="Q10" s="53">
        <f t="shared" si="2"/>
        <v>2806.5117999999993</v>
      </c>
      <c r="R10" s="57">
        <v>552.29999999999995</v>
      </c>
      <c r="S10" s="81">
        <v>71.3</v>
      </c>
      <c r="T10" s="48"/>
      <c r="U10" s="48"/>
      <c r="V10" s="48"/>
      <c r="W10" s="35"/>
      <c r="X10" s="34"/>
      <c r="Y10" s="33"/>
      <c r="Z10" s="35"/>
      <c r="AA10" s="48"/>
      <c r="AB10" s="48"/>
      <c r="AC10" s="48"/>
      <c r="AD10" s="48"/>
      <c r="AE10" s="48"/>
      <c r="AF10" s="48"/>
      <c r="AG10" s="48"/>
      <c r="AH10" s="48"/>
    </row>
    <row r="11" spans="1:34" s="22" customFormat="1" ht="15.75">
      <c r="A11" s="18">
        <v>6</v>
      </c>
      <c r="B11" s="19" t="s">
        <v>14</v>
      </c>
      <c r="C11" s="10">
        <f t="shared" si="3"/>
        <v>3105.3</v>
      </c>
      <c r="D11" s="21">
        <f>[1]Дн.6!$B$24</f>
        <v>1.7765</v>
      </c>
      <c r="E11" s="21">
        <f>[1]Дн.6!$B$52</f>
        <v>0.22539999999999999</v>
      </c>
      <c r="F11" s="21">
        <f>[1]Дн.6!$B$58</f>
        <v>1.1593</v>
      </c>
      <c r="G11" s="21">
        <f>[1]Дн.6!$B$62</f>
        <v>0.92459999999999998</v>
      </c>
      <c r="H11" s="21">
        <f>[1]Дн.6!$B$66</f>
        <v>1.1226</v>
      </c>
      <c r="I11" s="21">
        <f>[1]Дн.6!$B$82</f>
        <v>3.0999999999999999E-3</v>
      </c>
      <c r="J11" s="21">
        <f>[1]Дн.6!$B$89</f>
        <v>2.41E-2</v>
      </c>
      <c r="K11" s="21">
        <f>[1]Дн.6!$B$95</f>
        <v>3.2599999999999997E-2</v>
      </c>
      <c r="L11" s="3">
        <f>[1]Дн.6!$B$101</f>
        <v>0.1232</v>
      </c>
      <c r="M11" s="3">
        <f>[1]Дн.6!$B$104</f>
        <v>0</v>
      </c>
      <c r="N11" s="59">
        <f t="shared" si="0"/>
        <v>5.3914</v>
      </c>
      <c r="O11" s="13">
        <f t="shared" si="1"/>
        <v>16741.914420000001</v>
      </c>
      <c r="P11" s="26">
        <v>4.5008999999999997</v>
      </c>
      <c r="Q11" s="53">
        <f t="shared" si="2"/>
        <v>13976.644769999999</v>
      </c>
      <c r="R11" s="57">
        <v>3040.4</v>
      </c>
      <c r="S11" s="81">
        <v>64.900000000000006</v>
      </c>
      <c r="T11" s="48"/>
      <c r="U11" s="48"/>
      <c r="V11" s="48"/>
      <c r="W11" s="35"/>
      <c r="X11" s="34"/>
      <c r="Y11" s="33"/>
      <c r="Z11" s="35"/>
      <c r="AA11" s="48"/>
      <c r="AB11" s="48"/>
      <c r="AC11" s="48"/>
      <c r="AD11" s="48"/>
      <c r="AE11" s="48"/>
      <c r="AF11" s="48"/>
      <c r="AG11" s="48"/>
      <c r="AH11" s="48"/>
    </row>
    <row r="12" spans="1:34" s="22" customFormat="1" ht="15.75">
      <c r="A12" s="18">
        <v>7</v>
      </c>
      <c r="B12" s="19" t="s">
        <v>17</v>
      </c>
      <c r="C12" s="10">
        <f t="shared" si="3"/>
        <v>3138.2</v>
      </c>
      <c r="D12" s="21">
        <f>[1]Дн.6а!$B$24</f>
        <v>1.7383999999999999</v>
      </c>
      <c r="E12" s="21">
        <f>[1]Дн.6а!$B$52</f>
        <v>0.223</v>
      </c>
      <c r="F12" s="21">
        <f>[1]Дн.6а!$B$58</f>
        <v>1.1472</v>
      </c>
      <c r="G12" s="21">
        <f>[1]Дн.6а!$B$62</f>
        <v>0.91490000000000005</v>
      </c>
      <c r="H12" s="21">
        <f>[1]Дн.6а!$B$66</f>
        <v>1.1240000000000001</v>
      </c>
      <c r="I12" s="21">
        <f>[1]Дн.6а!$B$82</f>
        <v>3.0000000000000001E-3</v>
      </c>
      <c r="J12" s="21">
        <f>[1]Дн.6а!$B$89</f>
        <v>2.23E-2</v>
      </c>
      <c r="K12" s="21">
        <f>[1]Дн.6а!$B$95</f>
        <v>3.0099999999999998E-2</v>
      </c>
      <c r="L12" s="3">
        <f>[1]Дн.6а!$B$101</f>
        <v>0.7268</v>
      </c>
      <c r="M12" s="3">
        <f>[1]Дн.6а!$B$104</f>
        <v>0</v>
      </c>
      <c r="N12" s="59">
        <f t="shared" si="0"/>
        <v>5.9297000000000004</v>
      </c>
      <c r="O12" s="13">
        <f t="shared" si="1"/>
        <v>18608.58454</v>
      </c>
      <c r="P12" s="26">
        <v>4.5</v>
      </c>
      <c r="Q12" s="53">
        <f t="shared" si="2"/>
        <v>14121.9</v>
      </c>
      <c r="R12" s="57">
        <v>3138.2</v>
      </c>
      <c r="S12" s="81"/>
      <c r="T12" s="48"/>
      <c r="U12" s="48"/>
      <c r="V12" s="48"/>
      <c r="W12" s="35"/>
      <c r="X12" s="34"/>
      <c r="Y12" s="48"/>
      <c r="Z12" s="35"/>
      <c r="AA12" s="48"/>
      <c r="AB12" s="48"/>
      <c r="AC12" s="48"/>
      <c r="AD12" s="48"/>
      <c r="AE12" s="48"/>
      <c r="AF12" s="48"/>
      <c r="AG12" s="48"/>
      <c r="AH12" s="48"/>
    </row>
    <row r="13" spans="1:34" s="22" customFormat="1" ht="15.75">
      <c r="A13" s="18">
        <v>8</v>
      </c>
      <c r="B13" s="19" t="s">
        <v>15</v>
      </c>
      <c r="C13" s="10">
        <f t="shared" si="3"/>
        <v>556.29999999999995</v>
      </c>
      <c r="D13" s="21">
        <f>[1]Дн.7!$B$24</f>
        <v>1.9742</v>
      </c>
      <c r="E13" s="21">
        <f>[1]Дн.7!$B$52</f>
        <v>0.1118</v>
      </c>
      <c r="F13" s="21">
        <f>[1]Дн.7!$B$58</f>
        <v>1.0786</v>
      </c>
      <c r="G13" s="21">
        <f>[1]Дн.7!$B$62</f>
        <v>1.5573999999999999</v>
      </c>
      <c r="H13" s="21">
        <f>[1]Дн.7!$B$66</f>
        <v>1.319</v>
      </c>
      <c r="I13" s="21">
        <f>[1]Дн.7!$B$82</f>
        <v>3.7000000000000002E-3</v>
      </c>
      <c r="J13" s="21">
        <f>[1]Дн.7!$B$89</f>
        <v>5.8999999999999999E-3</v>
      </c>
      <c r="K13" s="21">
        <f>[1]Дн.7!$B$95</f>
        <v>7.9000000000000008E-3</v>
      </c>
      <c r="L13" s="3">
        <f>[1]Дн.7!$B$101</f>
        <v>8.5400000000000004E-2</v>
      </c>
      <c r="M13" s="3">
        <f>[1]Дн.7!$B$104</f>
        <v>0</v>
      </c>
      <c r="N13" s="59">
        <f t="shared" si="0"/>
        <v>6.1438999999999995</v>
      </c>
      <c r="O13" s="13">
        <f t="shared" si="1"/>
        <v>3417.8515699999994</v>
      </c>
      <c r="P13" s="26">
        <v>4.5003000000000002</v>
      </c>
      <c r="Q13" s="53">
        <f t="shared" si="2"/>
        <v>2503.5168899999999</v>
      </c>
      <c r="R13" s="57">
        <v>466.8</v>
      </c>
      <c r="S13" s="81">
        <v>89.5</v>
      </c>
      <c r="T13" s="48"/>
      <c r="U13" s="48"/>
      <c r="V13" s="48"/>
      <c r="W13" s="35"/>
      <c r="X13" s="34"/>
      <c r="Y13" s="48"/>
      <c r="Z13" s="35"/>
      <c r="AA13" s="48"/>
      <c r="AB13" s="48"/>
      <c r="AC13" s="48"/>
      <c r="AD13" s="48"/>
      <c r="AE13" s="48"/>
      <c r="AF13" s="48"/>
      <c r="AG13" s="48"/>
      <c r="AH13" s="48"/>
    </row>
    <row r="14" spans="1:34" s="22" customFormat="1" ht="15.75">
      <c r="A14" s="18">
        <v>9</v>
      </c>
      <c r="B14" s="19" t="s">
        <v>18</v>
      </c>
      <c r="C14" s="10">
        <f t="shared" si="3"/>
        <v>966.1</v>
      </c>
      <c r="D14" s="21">
        <f>[1]Дн.9!$B$24</f>
        <v>2.1616</v>
      </c>
      <c r="E14" s="21">
        <f>[1]Дн.9!$B$52</f>
        <v>9.6600000000000005E-2</v>
      </c>
      <c r="F14" s="21">
        <f>[1]Дн.9!$B$58</f>
        <v>1.2421</v>
      </c>
      <c r="G14" s="21">
        <f>[1]Дн.9!$B$62</f>
        <v>1.2263999999999999</v>
      </c>
      <c r="H14" s="21">
        <f>[1]Дн.9!$B$66</f>
        <v>1.3089999999999999</v>
      </c>
      <c r="I14" s="21">
        <f>[1]Дн.9!$B$82</f>
        <v>2.2000000000000001E-3</v>
      </c>
      <c r="J14" s="21">
        <f>[1]Дн.9!$B$89</f>
        <v>3.3999999999999998E-3</v>
      </c>
      <c r="K14" s="21">
        <f>[1]Дн.9!$B$95</f>
        <v>4.5999999999999999E-3</v>
      </c>
      <c r="L14" s="3">
        <f>[1]Дн.9!$B$101</f>
        <v>5.3800000000000001E-2</v>
      </c>
      <c r="M14" s="3">
        <f>[1]Дн.9!$B$104</f>
        <v>0</v>
      </c>
      <c r="N14" s="59">
        <f t="shared" si="0"/>
        <v>6.0997000000000003</v>
      </c>
      <c r="O14" s="13">
        <f t="shared" si="1"/>
        <v>5892.9201700000003</v>
      </c>
      <c r="P14" s="26">
        <v>4.5004</v>
      </c>
      <c r="Q14" s="53">
        <f t="shared" si="2"/>
        <v>4347.83644</v>
      </c>
      <c r="R14" s="57">
        <v>639</v>
      </c>
      <c r="S14" s="81">
        <f>164.3+162.8</f>
        <v>327.10000000000002</v>
      </c>
      <c r="T14" s="48"/>
      <c r="U14" s="48"/>
      <c r="V14" s="48"/>
      <c r="W14" s="35"/>
      <c r="X14" s="34"/>
      <c r="Y14" s="33"/>
      <c r="Z14" s="35"/>
      <c r="AA14" s="48"/>
      <c r="AB14" s="48"/>
      <c r="AC14" s="48"/>
      <c r="AD14" s="48"/>
      <c r="AE14" s="48"/>
      <c r="AF14" s="48"/>
      <c r="AG14" s="48"/>
      <c r="AH14" s="48"/>
    </row>
    <row r="15" spans="1:34" s="22" customFormat="1" ht="15.75">
      <c r="A15" s="18">
        <v>10</v>
      </c>
      <c r="B15" s="19" t="s">
        <v>19</v>
      </c>
      <c r="C15" s="10">
        <f t="shared" si="3"/>
        <v>840.3</v>
      </c>
      <c r="D15" s="21">
        <f>[1]Дн.11!$B$24</f>
        <v>2.4285999999999999</v>
      </c>
      <c r="E15" s="21">
        <f>[1]Дн.11!$B$52</f>
        <v>0.111</v>
      </c>
      <c r="F15" s="21">
        <f>[1]Дн.11!$B$58</f>
        <v>1.1424000000000001</v>
      </c>
      <c r="G15" s="21">
        <f>[1]Дн.11!$B$62</f>
        <v>1.41</v>
      </c>
      <c r="H15" s="21">
        <f>[1]Дн.11!$B$66</f>
        <v>1.4872000000000001</v>
      </c>
      <c r="I15" s="21">
        <f>[1]Дн.11!$B$82</f>
        <v>3.2000000000000002E-3</v>
      </c>
      <c r="J15" s="21">
        <f>[1]Дн.11!$B$89</f>
        <v>4.3400000000000001E-2</v>
      </c>
      <c r="K15" s="21">
        <f>[1]Дн.11!$B$95</f>
        <v>5.8700000000000002E-2</v>
      </c>
      <c r="L15" s="3">
        <f>[1]Дн.11!$B$101</f>
        <v>1.0751999999999999</v>
      </c>
      <c r="M15" s="3">
        <f>[1]Дн.11!$B$104</f>
        <v>0</v>
      </c>
      <c r="N15" s="59">
        <f t="shared" si="0"/>
        <v>7.7597000000000005</v>
      </c>
      <c r="O15" s="13">
        <f t="shared" si="1"/>
        <v>6520.4759100000001</v>
      </c>
      <c r="P15" s="26">
        <v>4.5006000000000004</v>
      </c>
      <c r="Q15" s="53">
        <f t="shared" si="2"/>
        <v>3781.8541800000003</v>
      </c>
      <c r="R15" s="57">
        <v>636.4</v>
      </c>
      <c r="S15" s="81">
        <v>203.9</v>
      </c>
      <c r="T15" s="48"/>
      <c r="U15" s="48"/>
      <c r="V15" s="48"/>
      <c r="W15" s="35"/>
      <c r="X15" s="34"/>
      <c r="Y15" s="33"/>
      <c r="Z15" s="35"/>
      <c r="AA15" s="48"/>
      <c r="AB15" s="48"/>
      <c r="AC15" s="48"/>
      <c r="AD15" s="48"/>
      <c r="AE15" s="48"/>
      <c r="AF15" s="48"/>
      <c r="AG15" s="48"/>
      <c r="AH15" s="48"/>
    </row>
    <row r="16" spans="1:34" s="4" customFormat="1" ht="15.75">
      <c r="A16" s="11">
        <v>11</v>
      </c>
      <c r="B16" s="2" t="s">
        <v>178</v>
      </c>
      <c r="C16" s="10">
        <f t="shared" si="3"/>
        <v>963</v>
      </c>
      <c r="D16" s="7">
        <f>[1]Дн.13!$B$24</f>
        <v>2.1684999999999999</v>
      </c>
      <c r="E16" s="7">
        <f>[1]Дн.13!$B$52</f>
        <v>9.6799999999999997E-2</v>
      </c>
      <c r="F16" s="7">
        <f>[1]Дн.13!$B$58</f>
        <v>1.2461</v>
      </c>
      <c r="G16" s="7">
        <f>[1]Дн.13!$B$62</f>
        <v>1.2303999999999999</v>
      </c>
      <c r="H16" s="7">
        <f>[1]Дн.13!$B$66</f>
        <v>1.3045</v>
      </c>
      <c r="I16" s="7">
        <f>[1]Дн.13!$B$82</f>
        <v>2.2000000000000001E-3</v>
      </c>
      <c r="J16" s="7">
        <f>[1]Дн.13!$B$89</f>
        <v>3.7900000000000003E-2</v>
      </c>
      <c r="K16" s="7">
        <f>[1]Дн.13!$B$95</f>
        <v>5.1200000000000002E-2</v>
      </c>
      <c r="L16" s="3">
        <f>[1]Дн.13!$B$101</f>
        <v>0.93679999999999997</v>
      </c>
      <c r="M16" s="3">
        <f>[1]Дн.13!$B$104</f>
        <v>0</v>
      </c>
      <c r="N16" s="59">
        <f t="shared" si="0"/>
        <v>7.0743999999999998</v>
      </c>
      <c r="O16" s="13">
        <f t="shared" si="1"/>
        <v>6812.6471999999994</v>
      </c>
      <c r="P16" s="26">
        <v>4.5008999999999997</v>
      </c>
      <c r="Q16" s="53">
        <f t="shared" si="2"/>
        <v>4334.3666999999996</v>
      </c>
      <c r="R16" s="5">
        <v>730.4</v>
      </c>
      <c r="S16" s="80">
        <f>89.2+29.2+28.7+85.5</f>
        <v>232.6</v>
      </c>
      <c r="T16" s="27"/>
      <c r="U16" s="27"/>
      <c r="V16" s="27"/>
      <c r="W16" s="35"/>
      <c r="X16" s="34"/>
      <c r="Y16" s="33"/>
      <c r="Z16" s="35"/>
      <c r="AA16" s="27"/>
      <c r="AB16" s="27"/>
      <c r="AC16" s="27"/>
      <c r="AD16" s="27"/>
      <c r="AE16" s="27"/>
      <c r="AF16" s="27"/>
      <c r="AG16" s="27"/>
      <c r="AH16" s="27"/>
    </row>
    <row r="17" spans="1:34" s="4" customFormat="1" ht="15.75">
      <c r="A17" s="11">
        <v>12</v>
      </c>
      <c r="B17" s="2" t="s">
        <v>20</v>
      </c>
      <c r="C17" s="10">
        <f t="shared" si="3"/>
        <v>950.4</v>
      </c>
      <c r="D17" s="7">
        <f>[1]Дн.15!$B$24</f>
        <v>2.2246000000000001</v>
      </c>
      <c r="E17" s="7">
        <f>[1]Дн.15!$B$52</f>
        <v>9.8199999999999996E-2</v>
      </c>
      <c r="F17" s="7">
        <f>[1]Дн.15!$B$58</f>
        <v>1.2625999999999999</v>
      </c>
      <c r="G17" s="7">
        <f>[1]Дн.15!$B$62</f>
        <v>1.2465999999999999</v>
      </c>
      <c r="H17" s="7">
        <f>[1]Дн.15!$B$66</f>
        <v>1.3113999999999999</v>
      </c>
      <c r="I17" s="7">
        <f>[1]Дн.15!$B$82</f>
        <v>2.2000000000000001E-3</v>
      </c>
      <c r="J17" s="7">
        <f>[1]Дн.15!$B$89</f>
        <v>3.3999999999999998E-3</v>
      </c>
      <c r="K17" s="7">
        <f>[1]Дн.15!$B$95</f>
        <v>4.5999999999999999E-3</v>
      </c>
      <c r="L17" s="3">
        <f>[1]Дн.15!$B$101</f>
        <v>1.2278</v>
      </c>
      <c r="M17" s="3">
        <f>[1]Дн.15!$B$104</f>
        <v>0</v>
      </c>
      <c r="N17" s="59">
        <f t="shared" si="0"/>
        <v>7.3814000000000011</v>
      </c>
      <c r="O17" s="13">
        <f t="shared" si="1"/>
        <v>7015.2825600000006</v>
      </c>
      <c r="P17" s="26">
        <v>4.5004</v>
      </c>
      <c r="Q17" s="53">
        <f t="shared" si="2"/>
        <v>4277.1801599999999</v>
      </c>
      <c r="R17" s="5">
        <v>836</v>
      </c>
      <c r="S17" s="80">
        <f>41+73.4</f>
        <v>114.4</v>
      </c>
      <c r="T17" s="27"/>
      <c r="U17" s="27"/>
      <c r="V17" s="27"/>
      <c r="W17" s="35"/>
      <c r="X17" s="34"/>
      <c r="Y17" s="33"/>
      <c r="Z17" s="35"/>
      <c r="AA17" s="27"/>
      <c r="AB17" s="27"/>
      <c r="AC17" s="27"/>
      <c r="AD17" s="27"/>
      <c r="AE17" s="27"/>
      <c r="AF17" s="27"/>
      <c r="AG17" s="27"/>
      <c r="AH17" s="27"/>
    </row>
    <row r="18" spans="1:34" s="4" customFormat="1" ht="15.75">
      <c r="A18" s="11">
        <v>13</v>
      </c>
      <c r="B18" s="2" t="s">
        <v>21</v>
      </c>
      <c r="C18" s="10">
        <f t="shared" si="3"/>
        <v>1484.2</v>
      </c>
      <c r="D18" s="7">
        <f>[1]Дн.17!$B$20</f>
        <v>2.0988000000000002</v>
      </c>
      <c r="E18" s="7">
        <f>[1]Дн.17!$B$48</f>
        <v>0.19209999999999999</v>
      </c>
      <c r="F18" s="7">
        <f>[1]Дн.17!$B$54</f>
        <v>1.2126999999999999</v>
      </c>
      <c r="G18" s="7">
        <f>[1]Дн.17!$B$58</f>
        <v>1.3663000000000001</v>
      </c>
      <c r="H18" s="7">
        <f>[1]Дн.17!$B$62</f>
        <v>1.3173999999999999</v>
      </c>
      <c r="I18" s="7">
        <f>[1]Дн.17!$B$78</f>
        <v>3.7000000000000002E-3</v>
      </c>
      <c r="J18" s="7">
        <f>[1]Дн.17!$B$85</f>
        <v>0.04</v>
      </c>
      <c r="K18" s="7">
        <f>[1]Дн.17!$B$91</f>
        <v>5.3999999999999999E-2</v>
      </c>
      <c r="L18" s="3">
        <f>[1]Дн.17!$B$97</f>
        <v>0.46100000000000002</v>
      </c>
      <c r="M18" s="3">
        <f>[1]Дн.17!$B$100</f>
        <v>0</v>
      </c>
      <c r="N18" s="59">
        <f t="shared" si="0"/>
        <v>6.7460000000000004</v>
      </c>
      <c r="O18" s="13">
        <f t="shared" si="1"/>
        <v>10012.413200000001</v>
      </c>
      <c r="P18" s="26">
        <v>4.5006000000000004</v>
      </c>
      <c r="Q18" s="53">
        <f t="shared" si="2"/>
        <v>6679.7905200000005</v>
      </c>
      <c r="R18" s="5">
        <v>1484.2</v>
      </c>
      <c r="S18" s="80"/>
      <c r="T18" s="27"/>
      <c r="U18" s="27"/>
      <c r="V18" s="40"/>
      <c r="W18" s="40"/>
      <c r="X18" s="40"/>
      <c r="Y18" s="27"/>
      <c r="Z18" s="28"/>
      <c r="AA18" s="27"/>
      <c r="AB18" s="27"/>
      <c r="AC18" s="27"/>
      <c r="AD18" s="27"/>
      <c r="AE18" s="27"/>
      <c r="AF18" s="27"/>
      <c r="AG18" s="27"/>
      <c r="AH18" s="27"/>
    </row>
    <row r="19" spans="1:34" s="4" customFormat="1" ht="15.75">
      <c r="A19" s="11">
        <v>14</v>
      </c>
      <c r="B19" s="2" t="s">
        <v>22</v>
      </c>
      <c r="C19" s="10">
        <f t="shared" si="3"/>
        <v>4590.3</v>
      </c>
      <c r="D19" s="7">
        <f>[2]Сп.1!$B$20</f>
        <v>1.9492</v>
      </c>
      <c r="E19" s="7">
        <f>[2]Сп.1!$B$48</f>
        <v>0.25419999999999998</v>
      </c>
      <c r="F19" s="7">
        <f>[2]Сп.1!$B$54</f>
        <v>1.1763999999999999</v>
      </c>
      <c r="G19" s="7">
        <f>[2]Сп.1!$B$58</f>
        <v>1.4125000000000001</v>
      </c>
      <c r="H19" s="7">
        <f>[2]Сп.1!$B$62</f>
        <v>1.3075000000000001</v>
      </c>
      <c r="I19" s="7">
        <f>[2]Сп.1!$B$78</f>
        <v>2.5999999999999999E-3</v>
      </c>
      <c r="J19" s="7">
        <f>[2]Сп.1!$B$85</f>
        <v>2.3300000000000001E-2</v>
      </c>
      <c r="K19" s="7">
        <f>[2]Сп.1!$B$91</f>
        <v>3.1600000000000003E-2</v>
      </c>
      <c r="L19" s="3">
        <f>[2]Сп.1!$B$97</f>
        <v>6.7299999999999999E-2</v>
      </c>
      <c r="M19" s="3">
        <f>[2]Сп.1!$B$100</f>
        <v>0</v>
      </c>
      <c r="N19" s="59">
        <f t="shared" si="0"/>
        <v>6.2246000000000006</v>
      </c>
      <c r="O19" s="13">
        <f t="shared" si="1"/>
        <v>28572.781380000004</v>
      </c>
      <c r="P19" s="32">
        <v>4.5008999999999997</v>
      </c>
      <c r="Q19" s="53">
        <f t="shared" si="2"/>
        <v>20660.48127</v>
      </c>
      <c r="R19" s="5">
        <v>4590.3</v>
      </c>
      <c r="S19" s="80"/>
      <c r="T19" s="27"/>
      <c r="U19" s="27"/>
      <c r="V19" s="40"/>
      <c r="W19" s="40"/>
      <c r="X19" s="40"/>
      <c r="Y19" s="27"/>
      <c r="Z19" s="28"/>
      <c r="AA19" s="27"/>
      <c r="AB19" s="27"/>
      <c r="AC19" s="27"/>
      <c r="AD19" s="27"/>
      <c r="AE19" s="27"/>
      <c r="AF19" s="27"/>
      <c r="AG19" s="27"/>
      <c r="AH19" s="27"/>
    </row>
    <row r="20" spans="1:34" s="4" customFormat="1" ht="15.75">
      <c r="A20" s="11">
        <v>15</v>
      </c>
      <c r="B20" s="2" t="s">
        <v>23</v>
      </c>
      <c r="C20" s="10">
        <f t="shared" si="3"/>
        <v>3133.2</v>
      </c>
      <c r="D20" s="7">
        <f>[2]Сп.7!$B$20</f>
        <v>1.7645</v>
      </c>
      <c r="E20" s="7">
        <f>[2]Сп.7!$B$48</f>
        <v>0.2233</v>
      </c>
      <c r="F20" s="7">
        <f>[2]Сп.7!$B$54</f>
        <v>1.2256</v>
      </c>
      <c r="G20" s="7">
        <f>[2]Сп.7!$B$58</f>
        <v>0.9163</v>
      </c>
      <c r="H20" s="7">
        <f>[2]Сп.7!$B$62</f>
        <v>1.3128</v>
      </c>
      <c r="I20" s="7">
        <f>[2]Сп.7!$B$78</f>
        <v>2.5999999999999999E-3</v>
      </c>
      <c r="J20" s="7">
        <f>[2]Сп.7!$B$85</f>
        <v>2.46E-2</v>
      </c>
      <c r="K20" s="7">
        <f>[2]Сп.7!$B$91</f>
        <v>3.32E-2</v>
      </c>
      <c r="L20" s="3">
        <f>[2]Сп.7!$B$97</f>
        <v>0.3775</v>
      </c>
      <c r="M20" s="3">
        <f>[2]Сп.7!$B$100</f>
        <v>0</v>
      </c>
      <c r="N20" s="59">
        <f t="shared" si="0"/>
        <v>5.8803999999999998</v>
      </c>
      <c r="O20" s="13">
        <f t="shared" si="1"/>
        <v>18424.469279999998</v>
      </c>
      <c r="P20" s="32">
        <v>4.5006000000000004</v>
      </c>
      <c r="Q20" s="53">
        <f t="shared" si="2"/>
        <v>14101.279920000001</v>
      </c>
      <c r="R20" s="5">
        <v>3133.2</v>
      </c>
      <c r="S20" s="80"/>
      <c r="T20" s="27"/>
      <c r="U20" s="27"/>
      <c r="V20" s="40"/>
      <c r="W20" s="40"/>
      <c r="X20" s="40"/>
      <c r="Y20" s="27"/>
      <c r="Z20" s="28"/>
      <c r="AA20" s="27"/>
      <c r="AB20" s="27"/>
      <c r="AC20" s="27"/>
      <c r="AD20" s="27"/>
      <c r="AE20" s="27"/>
      <c r="AF20" s="27"/>
      <c r="AG20" s="27"/>
      <c r="AH20" s="27"/>
    </row>
    <row r="21" spans="1:34" s="4" customFormat="1" ht="15.75">
      <c r="A21" s="11">
        <v>16</v>
      </c>
      <c r="B21" s="2" t="s">
        <v>24</v>
      </c>
      <c r="C21" s="10">
        <f t="shared" si="3"/>
        <v>1565.1999999999998</v>
      </c>
      <c r="D21" s="7">
        <f>[2]Хар.7!$B$20</f>
        <v>1.7614000000000001</v>
      </c>
      <c r="E21" s="7">
        <f>[2]Хар.7!$B$48</f>
        <v>0.22359999999999999</v>
      </c>
      <c r="F21" s="7">
        <f>[2]Хар.7!$B$54</f>
        <v>1.1499999999999999</v>
      </c>
      <c r="G21" s="7">
        <f>[2]Хар.7!$B$58</f>
        <v>0.9778</v>
      </c>
      <c r="H21" s="7">
        <f>[2]Хар.7!$B$62</f>
        <v>0.95779999999999998</v>
      </c>
      <c r="I21" s="7">
        <f>[2]Хар.7!$B$78</f>
        <v>2.5999999999999999E-3</v>
      </c>
      <c r="J21" s="7">
        <f>[2]Хар.7!$B$85</f>
        <v>2.3599999999999999E-2</v>
      </c>
      <c r="K21" s="7">
        <f>[2]Хар.7!$B$91</f>
        <v>3.2000000000000001E-2</v>
      </c>
      <c r="L21" s="3">
        <f>[2]Хар.7!$B$97</f>
        <v>0.312</v>
      </c>
      <c r="M21" s="3">
        <f>[2]Хар.7!$B$100</f>
        <v>0</v>
      </c>
      <c r="N21" s="59">
        <f t="shared" si="0"/>
        <v>5.4407999999999994</v>
      </c>
      <c r="O21" s="13">
        <f t="shared" si="1"/>
        <v>8515.9401599999983</v>
      </c>
      <c r="P21" s="32">
        <v>4.5006000000000004</v>
      </c>
      <c r="Q21" s="53">
        <f t="shared" si="2"/>
        <v>7044.3391199999996</v>
      </c>
      <c r="R21" s="5">
        <v>1512.6</v>
      </c>
      <c r="S21" s="80">
        <v>52.6</v>
      </c>
      <c r="T21" s="27"/>
      <c r="U21" s="27"/>
      <c r="V21" s="40"/>
      <c r="W21" s="40"/>
      <c r="X21" s="40"/>
      <c r="Y21" s="27"/>
      <c r="Z21" s="28"/>
      <c r="AA21" s="27"/>
      <c r="AB21" s="27"/>
      <c r="AC21" s="27"/>
      <c r="AD21" s="27"/>
      <c r="AE21" s="27"/>
      <c r="AF21" s="27"/>
      <c r="AG21" s="27"/>
      <c r="AH21" s="27"/>
    </row>
    <row r="22" spans="1:34" s="4" customFormat="1" ht="15.75">
      <c r="A22" s="11">
        <v>17</v>
      </c>
      <c r="B22" s="2" t="s">
        <v>7</v>
      </c>
      <c r="C22" s="10">
        <f t="shared" si="3"/>
        <v>630.79999999999995</v>
      </c>
      <c r="D22" s="7">
        <f>[2]Хар.8!$B$20</f>
        <v>1.5334000000000001</v>
      </c>
      <c r="E22" s="7">
        <f>[2]Хар.8!$B$48</f>
        <v>0.18490000000000001</v>
      </c>
      <c r="F22" s="7">
        <f>[2]Хар.8!$B$54</f>
        <v>1.3315999999999999</v>
      </c>
      <c r="G22" s="7">
        <f>[2]Хар.8!$B$58</f>
        <v>0.8377</v>
      </c>
      <c r="H22" s="7">
        <f>[2]Хар.8!$B$62</f>
        <v>1.3030999999999999</v>
      </c>
      <c r="I22" s="7">
        <f>[2]Хар.8!$B$78</f>
        <v>2.2000000000000001E-3</v>
      </c>
      <c r="J22" s="7">
        <f>[2]Хар.8!$B$85</f>
        <v>2.4400000000000002E-2</v>
      </c>
      <c r="K22" s="7">
        <f>[2]Хар.8!$B$91</f>
        <v>3.2899999999999999E-2</v>
      </c>
      <c r="L22" s="3">
        <f>[2]Хар.8!$B$97</f>
        <v>8.3799999999999999E-2</v>
      </c>
      <c r="M22" s="3">
        <f>[2]Хар.8!$B$100</f>
        <v>0</v>
      </c>
      <c r="N22" s="59">
        <f t="shared" si="0"/>
        <v>5.3339999999999996</v>
      </c>
      <c r="O22" s="13">
        <f t="shared" si="1"/>
        <v>3364.6871999999994</v>
      </c>
      <c r="P22" s="32">
        <v>4.5004</v>
      </c>
      <c r="Q22" s="53">
        <f t="shared" si="2"/>
        <v>2838.85232</v>
      </c>
      <c r="R22" s="5">
        <v>630.79999999999995</v>
      </c>
      <c r="S22" s="80"/>
      <c r="T22" s="27"/>
      <c r="U22" s="27"/>
      <c r="V22" s="40"/>
      <c r="W22" s="40"/>
      <c r="X22" s="40"/>
      <c r="Y22" s="27"/>
      <c r="Z22" s="28"/>
      <c r="AA22" s="27"/>
      <c r="AB22" s="27"/>
      <c r="AC22" s="27"/>
      <c r="AD22" s="27"/>
      <c r="AE22" s="27"/>
      <c r="AF22" s="27"/>
      <c r="AG22" s="27"/>
      <c r="AH22" s="27"/>
    </row>
    <row r="23" spans="1:34" s="4" customFormat="1" ht="15.75">
      <c r="A23" s="11">
        <v>18</v>
      </c>
      <c r="B23" s="2" t="s">
        <v>25</v>
      </c>
      <c r="C23" s="10">
        <f t="shared" si="3"/>
        <v>628.5</v>
      </c>
      <c r="D23" s="7">
        <f>[2]Хар.10!$B$20</f>
        <v>1.5389999999999999</v>
      </c>
      <c r="E23" s="7">
        <f>[2]Хар.10!$B$48</f>
        <v>0.18559999999999999</v>
      </c>
      <c r="F23" s="7">
        <f>[2]Хар.10!$B$54</f>
        <v>1.3366</v>
      </c>
      <c r="G23" s="7">
        <f>[2]Хар.10!$B$58</f>
        <v>0.84079999999999999</v>
      </c>
      <c r="H23" s="7">
        <f>[2]Хар.10!$B$62</f>
        <v>1.292</v>
      </c>
      <c r="I23" s="7">
        <f>[2]Хар.10!$B$78</f>
        <v>2.2000000000000001E-3</v>
      </c>
      <c r="J23" s="7">
        <f>[2]Хар.10!$B$85</f>
        <v>2.4500000000000001E-2</v>
      </c>
      <c r="K23" s="7">
        <f>[2]Хар.10!$B$91</f>
        <v>3.3099999999999997E-2</v>
      </c>
      <c r="L23" s="3">
        <f>[2]Хар.10!$B$97</f>
        <v>0.2016</v>
      </c>
      <c r="M23" s="3">
        <f>[2]Хар.10!$B$100</f>
        <v>0</v>
      </c>
      <c r="N23" s="59">
        <f t="shared" si="0"/>
        <v>5.4553999999999991</v>
      </c>
      <c r="O23" s="13">
        <f t="shared" si="1"/>
        <v>3428.7188999999994</v>
      </c>
      <c r="P23" s="32">
        <v>4.5007999999999999</v>
      </c>
      <c r="Q23" s="53">
        <f t="shared" si="2"/>
        <v>2828.7527999999998</v>
      </c>
      <c r="R23" s="5">
        <v>628.5</v>
      </c>
      <c r="S23" s="80"/>
      <c r="T23" s="27"/>
      <c r="U23" s="27"/>
      <c r="V23" s="40"/>
      <c r="W23" s="40"/>
      <c r="X23" s="40"/>
      <c r="Y23" s="27"/>
      <c r="Z23" s="28"/>
      <c r="AA23" s="27"/>
      <c r="AB23" s="27"/>
      <c r="AC23" s="27"/>
      <c r="AD23" s="27"/>
      <c r="AE23" s="27"/>
      <c r="AF23" s="27"/>
      <c r="AG23" s="27"/>
      <c r="AH23" s="27"/>
    </row>
    <row r="24" spans="1:34" s="4" customFormat="1" ht="15.75">
      <c r="A24" s="11">
        <v>19</v>
      </c>
      <c r="B24" s="2" t="s">
        <v>26</v>
      </c>
      <c r="C24" s="10">
        <f t="shared" si="3"/>
        <v>3118.88</v>
      </c>
      <c r="D24" s="7">
        <f>[2]Хар.11!$B$20</f>
        <v>1.7713000000000001</v>
      </c>
      <c r="E24" s="7">
        <f>[2]Хар.11!$B$48</f>
        <v>0.22439999999999999</v>
      </c>
      <c r="F24" s="7">
        <f>[2]Хар.11!$B$54</f>
        <v>1.2312000000000001</v>
      </c>
      <c r="G24" s="7">
        <f>[2]Хар.11!$B$58</f>
        <v>0.92049999999999998</v>
      </c>
      <c r="H24" s="7">
        <f>[2]Хар.11!$B$62</f>
        <v>1.4416</v>
      </c>
      <c r="I24" s="7">
        <f>[2]Хар.11!$B$78</f>
        <v>2.5999999999999999E-3</v>
      </c>
      <c r="J24" s="7">
        <f>[2]Хар.11!$B$85</f>
        <v>2.3800000000000002E-2</v>
      </c>
      <c r="K24" s="7">
        <f>[2]Хар.11!$B$91</f>
        <v>3.2199999999999999E-2</v>
      </c>
      <c r="L24" s="3">
        <f>[2]Хар.11!$B$97</f>
        <v>0.25480000000000003</v>
      </c>
      <c r="M24" s="3">
        <f>[2]Хар.11!$B$100</f>
        <v>0</v>
      </c>
      <c r="N24" s="59">
        <f t="shared" si="0"/>
        <v>5.9024000000000001</v>
      </c>
      <c r="O24" s="13">
        <f t="shared" si="1"/>
        <v>18408.877312000001</v>
      </c>
      <c r="P24" s="32">
        <v>4.5003000000000002</v>
      </c>
      <c r="Q24" s="53">
        <f t="shared" si="2"/>
        <v>14035.895664000001</v>
      </c>
      <c r="R24" s="5">
        <v>3035.58</v>
      </c>
      <c r="S24" s="80">
        <v>83.3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1:34" s="4" customFormat="1" ht="16.5" customHeight="1">
      <c r="A25" s="11">
        <v>20</v>
      </c>
      <c r="B25" s="2" t="s">
        <v>27</v>
      </c>
      <c r="C25" s="10">
        <f t="shared" si="3"/>
        <v>4697.8999999999996</v>
      </c>
      <c r="D25" s="7">
        <f>[2]Хар.13!$B$20</f>
        <v>1.7656000000000001</v>
      </c>
      <c r="E25" s="7">
        <f>[2]Хар.13!$B$48</f>
        <v>0.22339999999999999</v>
      </c>
      <c r="F25" s="7">
        <f>[2]Хар.13!$B$54</f>
        <v>1.2004999999999999</v>
      </c>
      <c r="G25" s="7">
        <f>[2]Хар.13!$B$58</f>
        <v>1.3801000000000001</v>
      </c>
      <c r="H25" s="7">
        <f>[2]Хар.13!$B$62</f>
        <v>0.95699999999999996</v>
      </c>
      <c r="I25" s="7">
        <f>[2]Хар.13!$B$78</f>
        <v>3.2000000000000002E-3</v>
      </c>
      <c r="J25" s="7">
        <f>[2]Хар.13!$B$85</f>
        <v>2.3599999999999999E-2</v>
      </c>
      <c r="K25" s="7">
        <f>[2]Хар.13!$B$91</f>
        <v>3.1899999999999998E-2</v>
      </c>
      <c r="L25" s="3">
        <f>[2]Хар.13!$B$97</f>
        <v>0.3004</v>
      </c>
      <c r="M25" s="3">
        <f>[2]Хар.13!$B$100</f>
        <v>0</v>
      </c>
      <c r="N25" s="59">
        <f t="shared" si="0"/>
        <v>5.8856999999999999</v>
      </c>
      <c r="O25" s="13">
        <f t="shared" si="1"/>
        <v>27650.430029999996</v>
      </c>
      <c r="P25" s="32">
        <v>4.5007000000000001</v>
      </c>
      <c r="Q25" s="53">
        <f t="shared" si="2"/>
        <v>21143.838529999997</v>
      </c>
      <c r="R25" s="5">
        <v>4631.3999999999996</v>
      </c>
      <c r="S25" s="80">
        <v>66.5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1:34" s="4" customFormat="1" ht="16.5" customHeight="1">
      <c r="A26" s="11">
        <v>21</v>
      </c>
      <c r="B26" s="2" t="s">
        <v>28</v>
      </c>
      <c r="C26" s="10">
        <f t="shared" si="3"/>
        <v>4701.5</v>
      </c>
      <c r="D26" s="7">
        <f>[2]Хар.17!$B$20</f>
        <v>1.7642</v>
      </c>
      <c r="E26" s="7">
        <f>[2]Хар.17!$B$48</f>
        <v>0.2233</v>
      </c>
      <c r="F26" s="7">
        <f>[2]Хар.17!$B$54</f>
        <v>1.2252000000000001</v>
      </c>
      <c r="G26" s="7">
        <f>[2]Хар.17!$B$58</f>
        <v>1.379</v>
      </c>
      <c r="H26" s="7">
        <f>[2]Хар.17!$B$62</f>
        <v>0.95630000000000004</v>
      </c>
      <c r="I26" s="7">
        <f>[2]Хар.17!$B$78</f>
        <v>3.0999999999999999E-3</v>
      </c>
      <c r="J26" s="7">
        <f>[2]Хар.17!$B$97</f>
        <v>0.311</v>
      </c>
      <c r="K26" s="7">
        <f>[2]Хар.17!$B$91</f>
        <v>3.1899999999999998E-2</v>
      </c>
      <c r="L26" s="3">
        <f>[2]Хар.17!$B$97</f>
        <v>0.311</v>
      </c>
      <c r="M26" s="3">
        <f>[2]Хар.17!$B$100</f>
        <v>0</v>
      </c>
      <c r="N26" s="59">
        <f t="shared" si="0"/>
        <v>6.2050000000000001</v>
      </c>
      <c r="O26" s="13">
        <f t="shared" si="1"/>
        <v>29172.807499999999</v>
      </c>
      <c r="P26" s="32">
        <v>4.5008999999999997</v>
      </c>
      <c r="Q26" s="53">
        <f t="shared" si="2"/>
        <v>21160.981349999998</v>
      </c>
      <c r="R26" s="5">
        <v>4701.5</v>
      </c>
      <c r="S26" s="80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1:34" s="4" customFormat="1" ht="16.5" customHeight="1">
      <c r="A27" s="11">
        <v>22</v>
      </c>
      <c r="B27" s="2" t="s">
        <v>30</v>
      </c>
      <c r="C27" s="10">
        <f t="shared" si="3"/>
        <v>2122.2999999999997</v>
      </c>
      <c r="D27" s="7">
        <f>[2]Хар.18!$B$20</f>
        <v>1.7529999999999999</v>
      </c>
      <c r="E27" s="7">
        <f>[2]Хар.18!$B$48</f>
        <v>0.2198</v>
      </c>
      <c r="F27" s="7">
        <f>[2]Хар.18!$B$54</f>
        <v>1.2439</v>
      </c>
      <c r="G27" s="7">
        <f>[2]Хар.18!$B$58</f>
        <v>0.95540000000000003</v>
      </c>
      <c r="H27" s="7">
        <f>[2]Хар.18!$B$62</f>
        <v>1.2944</v>
      </c>
      <c r="I27" s="7">
        <f>[2]Хар.18!$B$78</f>
        <v>3.8E-3</v>
      </c>
      <c r="J27" s="7">
        <f>[2]Хар.18!$B$85</f>
        <v>2.2200000000000001E-2</v>
      </c>
      <c r="K27" s="7">
        <f>[2]Хар.18!$B$91</f>
        <v>3.0099999999999998E-2</v>
      </c>
      <c r="L27" s="3">
        <f>[2]Хар.18!$B$97</f>
        <v>0.39550000000000002</v>
      </c>
      <c r="M27" s="3">
        <f>[2]Хар.18!$B$100</f>
        <v>0</v>
      </c>
      <c r="N27" s="59">
        <f t="shared" si="0"/>
        <v>5.9180999999999999</v>
      </c>
      <c r="O27" s="13">
        <f t="shared" si="1"/>
        <v>12559.983629999999</v>
      </c>
      <c r="P27" s="32">
        <v>4.5004</v>
      </c>
      <c r="Q27" s="53">
        <f t="shared" si="2"/>
        <v>9551.1989199999989</v>
      </c>
      <c r="R27" s="5">
        <v>2036.6</v>
      </c>
      <c r="S27" s="80">
        <v>85.7</v>
      </c>
      <c r="T27" s="27"/>
      <c r="U27" s="27"/>
      <c r="V27" s="40"/>
      <c r="W27" s="40"/>
      <c r="X27" s="40"/>
      <c r="Y27" s="27"/>
      <c r="Z27" s="28"/>
      <c r="AA27" s="27"/>
      <c r="AB27" s="27"/>
      <c r="AC27" s="27"/>
      <c r="AD27" s="27"/>
      <c r="AE27" s="27"/>
      <c r="AF27" s="27"/>
      <c r="AG27" s="27"/>
      <c r="AH27" s="27"/>
    </row>
    <row r="28" spans="1:34" s="4" customFormat="1" ht="16.5" customHeight="1">
      <c r="A28" s="11">
        <v>23</v>
      </c>
      <c r="B28" s="2" t="s">
        <v>29</v>
      </c>
      <c r="C28" s="10">
        <f t="shared" si="3"/>
        <v>4698.8</v>
      </c>
      <c r="D28" s="7">
        <f>[2]Хар.21!$B$20</f>
        <v>1.7653000000000001</v>
      </c>
      <c r="E28" s="7">
        <f>[2]Хар.21!$B$48</f>
        <v>0.22339999999999999</v>
      </c>
      <c r="F28" s="7">
        <f>[2]Хар.21!$B$54</f>
        <v>1.2003999999999999</v>
      </c>
      <c r="G28" s="7">
        <f>[2]Хар.21!$B$58</f>
        <v>1.3798999999999999</v>
      </c>
      <c r="H28" s="7">
        <f>[2]Хар.21!$B$62</f>
        <v>0.95689999999999997</v>
      </c>
      <c r="I28" s="7">
        <f>[2]Хар.21!$B$78</f>
        <v>3.2000000000000002E-3</v>
      </c>
      <c r="J28" s="7">
        <f>[2]Хар.21!$B$85</f>
        <v>2.3599999999999999E-2</v>
      </c>
      <c r="K28" s="7">
        <f>[2]Хар.21!$B$91</f>
        <v>3.1899999999999998E-2</v>
      </c>
      <c r="L28" s="3">
        <f>[2]Хар.21!$B$97</f>
        <v>0.40620000000000001</v>
      </c>
      <c r="M28" s="3">
        <f>[2]Хар.21!$B$100</f>
        <v>0</v>
      </c>
      <c r="N28" s="59">
        <f t="shared" si="0"/>
        <v>5.9907999999999992</v>
      </c>
      <c r="O28" s="13">
        <f t="shared" si="1"/>
        <v>28149.571039999999</v>
      </c>
      <c r="P28" s="32">
        <v>4.5004999999999997</v>
      </c>
      <c r="Q28" s="53">
        <f t="shared" si="2"/>
        <v>21146.949400000001</v>
      </c>
      <c r="R28" s="5">
        <v>4698.8</v>
      </c>
      <c r="S28" s="80"/>
      <c r="T28" s="27"/>
      <c r="U28" s="27"/>
      <c r="V28" s="40"/>
      <c r="W28" s="40"/>
      <c r="X28" s="40"/>
      <c r="Y28" s="27"/>
      <c r="Z28" s="28"/>
      <c r="AA28" s="27"/>
      <c r="AB28" s="27"/>
      <c r="AC28" s="27"/>
      <c r="AD28" s="27"/>
      <c r="AE28" s="27"/>
      <c r="AF28" s="27"/>
      <c r="AG28" s="27"/>
      <c r="AH28" s="27"/>
    </row>
    <row r="29" spans="1:34" s="4" customFormat="1" ht="16.5" customHeight="1">
      <c r="A29" s="11">
        <v>24</v>
      </c>
      <c r="B29" s="5" t="s">
        <v>31</v>
      </c>
      <c r="C29" s="10">
        <f t="shared" si="3"/>
        <v>956.69999999999993</v>
      </c>
      <c r="D29" s="7">
        <f>[3]Пуш.1!$B$20</f>
        <v>2.1785999999999999</v>
      </c>
      <c r="E29" s="7">
        <f>[3]Пуш.1!$B$48</f>
        <v>0.18959999999999999</v>
      </c>
      <c r="F29" s="7">
        <f>[3]Пуш.1!$B$54</f>
        <v>1.2544</v>
      </c>
      <c r="G29" s="7">
        <f>[3]Пуш.1!$B$58</f>
        <v>1.2383999999999999</v>
      </c>
      <c r="H29" s="7">
        <f>[3]Пуш.1!$B$62</f>
        <v>1.3097000000000001</v>
      </c>
      <c r="I29" s="7">
        <f>[3]Пуш.1!$B$78</f>
        <v>1.4E-3</v>
      </c>
      <c r="J29" s="7">
        <f>[3]Пуш.1!$B$85</f>
        <v>3.5900000000000001E-2</v>
      </c>
      <c r="K29" s="7">
        <f>[3]Пуш.1!$B$91</f>
        <v>4.8500000000000001E-2</v>
      </c>
      <c r="L29" s="3">
        <f>[3]Пуш.1!$B$97</f>
        <v>0.87039999999999995</v>
      </c>
      <c r="M29" s="3">
        <f>[3]Пуш.1!$B$100</f>
        <v>0</v>
      </c>
      <c r="N29" s="59">
        <f t="shared" si="0"/>
        <v>7.1268999999999991</v>
      </c>
      <c r="O29" s="13">
        <f t="shared" si="1"/>
        <v>6818.305229999999</v>
      </c>
      <c r="P29" s="29">
        <v>4.5006000000000004</v>
      </c>
      <c r="Q29" s="53">
        <f t="shared" si="2"/>
        <v>4305.7240199999997</v>
      </c>
      <c r="R29" s="5">
        <v>609.29999999999995</v>
      </c>
      <c r="S29" s="80">
        <f>40.7+42.1+29.1+91.1+45.1+41.8+57.5</f>
        <v>347.4</v>
      </c>
      <c r="T29" s="27"/>
      <c r="U29" s="27"/>
      <c r="V29" s="40"/>
      <c r="W29" s="40"/>
      <c r="X29" s="40"/>
      <c r="Y29" s="27"/>
      <c r="Z29" s="28"/>
      <c r="AA29" s="27"/>
      <c r="AB29" s="27"/>
      <c r="AC29" s="27"/>
      <c r="AD29" s="27"/>
      <c r="AE29" s="27"/>
      <c r="AF29" s="27"/>
      <c r="AG29" s="27"/>
      <c r="AH29" s="27"/>
    </row>
    <row r="30" spans="1:34" s="4" customFormat="1" ht="16.5" customHeight="1">
      <c r="A30" s="11">
        <v>25</v>
      </c>
      <c r="B30" s="5" t="s">
        <v>32</v>
      </c>
      <c r="C30" s="10">
        <f t="shared" si="3"/>
        <v>945.3</v>
      </c>
      <c r="D30" s="7">
        <f>[3]Пуш.2!$B$20</f>
        <v>2.2006999999999999</v>
      </c>
      <c r="E30" s="7">
        <f>[3]Пуш.2!$B$48</f>
        <v>0.19189999999999999</v>
      </c>
      <c r="F30" s="7">
        <f>[3]Пуш.2!$B$54</f>
        <v>1.2695000000000001</v>
      </c>
      <c r="G30" s="7">
        <f>[3]Пуш.2!$B$58</f>
        <v>1.2534000000000001</v>
      </c>
      <c r="H30" s="7">
        <f>[3]Пуш.2!$B$62</f>
        <v>1.3483000000000001</v>
      </c>
      <c r="I30" s="7">
        <f>[3]Пуш.2!$B$78</f>
        <v>2.8999999999999998E-3</v>
      </c>
      <c r="J30" s="7">
        <f>[3]Пуш.2!$B$85</f>
        <v>3.5000000000000001E-3</v>
      </c>
      <c r="K30" s="7">
        <f>[3]Пуш.2!$B$91</f>
        <v>4.7000000000000002E-3</v>
      </c>
      <c r="L30" s="3">
        <f>[3]Пуш.2!$B$97</f>
        <v>0.41039999999999999</v>
      </c>
      <c r="M30" s="3">
        <f>[3]Пуш.2!$B$100</f>
        <v>0</v>
      </c>
      <c r="N30" s="59">
        <f t="shared" si="0"/>
        <v>6.6852999999999998</v>
      </c>
      <c r="O30" s="13">
        <f t="shared" si="1"/>
        <v>6319.6140899999991</v>
      </c>
      <c r="P30" s="29">
        <v>4.5006000000000004</v>
      </c>
      <c r="Q30" s="53">
        <f t="shared" si="2"/>
        <v>4254.4171800000004</v>
      </c>
      <c r="R30" s="5">
        <v>636.79999999999995</v>
      </c>
      <c r="S30" s="80">
        <f>89.4+42.7+74.3+102.1</f>
        <v>308.5</v>
      </c>
      <c r="T30" s="27"/>
      <c r="U30" s="27"/>
      <c r="V30" s="40"/>
      <c r="W30" s="40"/>
      <c r="X30" s="40"/>
      <c r="Y30" s="27"/>
      <c r="Z30" s="28"/>
      <c r="AA30" s="27"/>
      <c r="AB30" s="27"/>
      <c r="AC30" s="27"/>
      <c r="AD30" s="27"/>
      <c r="AE30" s="27"/>
      <c r="AF30" s="27"/>
      <c r="AG30" s="27"/>
      <c r="AH30" s="27"/>
    </row>
    <row r="31" spans="1:34" s="4" customFormat="1" ht="16.5" customHeight="1">
      <c r="A31" s="11">
        <v>26</v>
      </c>
      <c r="B31" s="5" t="s">
        <v>8</v>
      </c>
      <c r="C31" s="10">
        <f t="shared" si="3"/>
        <v>942.7</v>
      </c>
      <c r="D31" s="7">
        <f>[3]Пуш.3!$B$20</f>
        <v>2.2067999999999999</v>
      </c>
      <c r="E31" s="7">
        <f>[3]Пуш.3!$B$48</f>
        <v>0.1925</v>
      </c>
      <c r="F31" s="7">
        <f>[3]Пуш.3!$B$54</f>
        <v>1.2729999999999999</v>
      </c>
      <c r="G31" s="7">
        <f>[3]Пуш.3!$B$58</f>
        <v>1.2567999999999999</v>
      </c>
      <c r="H31" s="7">
        <f>[3]Пуш.3!$B$62</f>
        <v>1.3168</v>
      </c>
      <c r="I31" s="7">
        <f>[3]Пуш.3!$B$78</f>
        <v>2.8999999999999998E-3</v>
      </c>
      <c r="J31" s="7">
        <f>[3]Пуш.3!$B$85</f>
        <v>3.5000000000000001E-3</v>
      </c>
      <c r="K31" s="7">
        <f>[3]Пуш.3!$B$91</f>
        <v>4.7000000000000002E-3</v>
      </c>
      <c r="L31" s="3">
        <f>[3]Пуш.3!$B$97</f>
        <v>1.008</v>
      </c>
      <c r="M31" s="3">
        <f>[3]Пуш.3!$B$100</f>
        <v>0</v>
      </c>
      <c r="N31" s="59">
        <f t="shared" si="0"/>
        <v>7.2649999999999988</v>
      </c>
      <c r="O31" s="13">
        <f t="shared" si="1"/>
        <v>6848.7154999999993</v>
      </c>
      <c r="P31" s="29">
        <v>4.5002000000000004</v>
      </c>
      <c r="Q31" s="53">
        <f t="shared" si="2"/>
        <v>4242.3385400000006</v>
      </c>
      <c r="R31" s="5">
        <v>858.9</v>
      </c>
      <c r="S31" s="80">
        <f>37.6+46.2</f>
        <v>83.800000000000011</v>
      </c>
      <c r="T31" s="27"/>
      <c r="U31" s="27"/>
      <c r="V31" s="40"/>
      <c r="W31" s="40"/>
      <c r="X31" s="40"/>
      <c r="Y31" s="27"/>
      <c r="Z31" s="28"/>
      <c r="AA31" s="27"/>
      <c r="AB31" s="27"/>
      <c r="AC31" s="27"/>
      <c r="AD31" s="27"/>
      <c r="AE31" s="27"/>
      <c r="AF31" s="27"/>
      <c r="AG31" s="27"/>
      <c r="AH31" s="27"/>
    </row>
    <row r="32" spans="1:34" s="4" customFormat="1" ht="16.5" customHeight="1">
      <c r="A32" s="11">
        <v>27</v>
      </c>
      <c r="B32" s="5" t="s">
        <v>37</v>
      </c>
      <c r="C32" s="10">
        <f t="shared" si="3"/>
        <v>1524.6</v>
      </c>
      <c r="D32" s="7">
        <f>[3]Пуш.3а!$B$20</f>
        <v>2.0758000000000001</v>
      </c>
      <c r="E32" s="7">
        <f>[3]Пуш.3а!$B$48</f>
        <v>0.187</v>
      </c>
      <c r="F32" s="7">
        <f>[3]Пуш.3а!$B$54</f>
        <v>1.1807000000000001</v>
      </c>
      <c r="G32" s="7">
        <f>[3]Пуш.3а!$B$58</f>
        <v>1.3301000000000001</v>
      </c>
      <c r="H32" s="7">
        <f>[3]Пуш.3а!$B$62</f>
        <v>1.3271999999999999</v>
      </c>
      <c r="I32" s="7">
        <f>[3]Пуш.3а!$B$78</f>
        <v>2.5999999999999999E-3</v>
      </c>
      <c r="J32" s="7">
        <f>[3]Пуш.3а!$B$85</f>
        <v>3.8600000000000002E-2</v>
      </c>
      <c r="K32" s="7">
        <f>[3]Пуш.3а!$B$91</f>
        <v>5.2200000000000003E-2</v>
      </c>
      <c r="L32" s="3">
        <f>[3]Пуш.3а!$B$97</f>
        <v>0.9163</v>
      </c>
      <c r="M32" s="3">
        <f>[3]Пуш.3а!$B$100</f>
        <v>0</v>
      </c>
      <c r="N32" s="59">
        <f t="shared" si="0"/>
        <v>7.1105</v>
      </c>
      <c r="O32" s="13">
        <f t="shared" si="1"/>
        <v>10840.668299999999</v>
      </c>
      <c r="P32" s="29">
        <v>4.5007000000000001</v>
      </c>
      <c r="Q32" s="53">
        <f t="shared" si="2"/>
        <v>6861.7672199999997</v>
      </c>
      <c r="R32" s="5">
        <v>1493.6</v>
      </c>
      <c r="S32" s="80">
        <v>31</v>
      </c>
      <c r="T32" s="27"/>
      <c r="U32" s="27"/>
      <c r="V32" s="40"/>
      <c r="W32" s="40"/>
      <c r="X32" s="40"/>
      <c r="Y32" s="27"/>
      <c r="Z32" s="28"/>
      <c r="AA32" s="27"/>
      <c r="AB32" s="27"/>
      <c r="AC32" s="27"/>
      <c r="AD32" s="27"/>
      <c r="AE32" s="27"/>
      <c r="AF32" s="27"/>
      <c r="AG32" s="27"/>
      <c r="AH32" s="27"/>
    </row>
    <row r="33" spans="1:34" s="4" customFormat="1" ht="16.5" customHeight="1">
      <c r="A33" s="11">
        <v>28</v>
      </c>
      <c r="B33" s="5" t="s">
        <v>33</v>
      </c>
      <c r="C33" s="10">
        <f t="shared" si="3"/>
        <v>952</v>
      </c>
      <c r="D33" s="7">
        <f>[3]Пуш.4!$B$20</f>
        <v>2.1894</v>
      </c>
      <c r="E33" s="7">
        <f>[3]Пуш.4!$B$48</f>
        <v>0.19059999999999999</v>
      </c>
      <c r="F33" s="7">
        <f>[3]Пуш.4!$B$54</f>
        <v>1.2605</v>
      </c>
      <c r="G33" s="7">
        <f>[3]Пуш.4!$B$58</f>
        <v>1.2444999999999999</v>
      </c>
      <c r="H33" s="7">
        <f>[3]Пуш.4!$B$62</f>
        <v>1.3230999999999999</v>
      </c>
      <c r="I33" s="7">
        <f>[3]Пуш.4!$B$78</f>
        <v>2.8999999999999998E-3</v>
      </c>
      <c r="J33" s="7">
        <f>[3]Пуш.4!$B$85</f>
        <v>3.3999999999999998E-3</v>
      </c>
      <c r="K33" s="7">
        <f>[3]Пуш.4!$B$91</f>
        <v>4.5999999999999999E-3</v>
      </c>
      <c r="L33" s="3">
        <f>[3]Пуш.4!$B$97</f>
        <v>0.2636</v>
      </c>
      <c r="M33" s="3">
        <f>[3]Пуш.4!$B$100</f>
        <v>0</v>
      </c>
      <c r="N33" s="59">
        <f t="shared" si="0"/>
        <v>6.4825999999999997</v>
      </c>
      <c r="O33" s="13">
        <f t="shared" si="1"/>
        <v>6171.4351999999999</v>
      </c>
      <c r="P33" s="29">
        <v>4.5004999999999997</v>
      </c>
      <c r="Q33" s="53">
        <f t="shared" si="2"/>
        <v>4284.4759999999997</v>
      </c>
      <c r="R33" s="5">
        <v>639.9</v>
      </c>
      <c r="S33" s="80">
        <f>44.5+40.4+28.6+44+42.2+27.4+41.9+43.1</f>
        <v>312.10000000000002</v>
      </c>
      <c r="T33" s="27"/>
      <c r="U33" s="27"/>
      <c r="V33" s="40"/>
      <c r="W33" s="40"/>
      <c r="X33" s="40"/>
      <c r="Y33" s="27"/>
      <c r="Z33" s="28"/>
      <c r="AA33" s="27"/>
      <c r="AB33" s="27"/>
      <c r="AC33" s="27"/>
      <c r="AD33" s="27"/>
      <c r="AE33" s="27"/>
      <c r="AF33" s="27"/>
      <c r="AG33" s="27"/>
      <c r="AH33" s="27"/>
    </row>
    <row r="34" spans="1:34" s="4" customFormat="1" ht="16.5" customHeight="1">
      <c r="A34" s="11">
        <v>29</v>
      </c>
      <c r="B34" s="5" t="s">
        <v>34</v>
      </c>
      <c r="C34" s="10">
        <f t="shared" si="3"/>
        <v>922.4</v>
      </c>
      <c r="D34" s="7">
        <f>[3]Пуш.5!$B$20</f>
        <v>2.2467999999999999</v>
      </c>
      <c r="E34" s="7">
        <f>[3]Пуш.5!$B$48</f>
        <v>0.19670000000000001</v>
      </c>
      <c r="F34" s="7">
        <f>[3]Пуш.5!$B$54</f>
        <v>1.3008999999999999</v>
      </c>
      <c r="G34" s="7">
        <f>[3]Пуш.5!$B$58</f>
        <v>1.2845</v>
      </c>
      <c r="H34" s="7">
        <f>[3]Пуш.5!$B$62</f>
        <v>1.3079000000000001</v>
      </c>
      <c r="I34" s="7">
        <f>[3]Пуш.5!$B$78</f>
        <v>2.2000000000000001E-3</v>
      </c>
      <c r="J34" s="7">
        <f>[3]Пуш.5!$B$85</f>
        <v>3.7199999999999997E-2</v>
      </c>
      <c r="K34" s="7">
        <f>[3]Пуш.5!$B$91</f>
        <v>5.0299999999999997E-2</v>
      </c>
      <c r="L34" s="3">
        <f>[3]Пуш.5!$B$97</f>
        <v>1.7143999999999999</v>
      </c>
      <c r="M34" s="3">
        <f>[3]Пуш.5!$B$100</f>
        <v>0</v>
      </c>
      <c r="N34" s="59">
        <f t="shared" si="0"/>
        <v>8.1409000000000002</v>
      </c>
      <c r="O34" s="13">
        <f t="shared" si="1"/>
        <v>7509.1661599999998</v>
      </c>
      <c r="P34" s="29">
        <v>4.5003000000000002</v>
      </c>
      <c r="Q34" s="53">
        <f t="shared" si="2"/>
        <v>4151.07672</v>
      </c>
      <c r="R34" s="5">
        <v>879.8</v>
      </c>
      <c r="S34" s="80">
        <v>42.6</v>
      </c>
      <c r="T34" s="27"/>
      <c r="U34" s="27"/>
      <c r="V34" s="40"/>
      <c r="W34" s="40"/>
      <c r="X34" s="40"/>
      <c r="Y34" s="27"/>
      <c r="Z34" s="28"/>
      <c r="AA34" s="27"/>
      <c r="AB34" s="27"/>
      <c r="AC34" s="27"/>
      <c r="AD34" s="27"/>
      <c r="AE34" s="27"/>
      <c r="AF34" s="27"/>
      <c r="AG34" s="27"/>
      <c r="AH34" s="27"/>
    </row>
    <row r="35" spans="1:34" s="4" customFormat="1" ht="16.5" customHeight="1">
      <c r="A35" s="11">
        <v>30</v>
      </c>
      <c r="B35" s="5" t="s">
        <v>38</v>
      </c>
      <c r="C35" s="10">
        <f t="shared" si="3"/>
        <v>947.7</v>
      </c>
      <c r="D35" s="7">
        <f>[3]Пуш.6а!$B$20</f>
        <v>2.1951999999999998</v>
      </c>
      <c r="E35" s="7">
        <f>[3]Пуш.6а!$B$48</f>
        <v>0.19139999999999999</v>
      </c>
      <c r="F35" s="7">
        <f>[3]Пуш.6а!$B$54</f>
        <v>1.2662</v>
      </c>
      <c r="G35" s="7">
        <f>[3]Пуш.6а!$B$58</f>
        <v>1.2502</v>
      </c>
      <c r="H35" s="7">
        <f>[3]Пуш.6а!$B$62</f>
        <v>1.3133999999999999</v>
      </c>
      <c r="I35" s="7">
        <f>[3]Пуш.6а!$B$78</f>
        <v>2.8999999999999998E-3</v>
      </c>
      <c r="J35" s="7">
        <f>[3]Пуш.6а!$B$85</f>
        <v>3.3999999999999998E-3</v>
      </c>
      <c r="K35" s="7">
        <f>[3]Пуш.6а!$B$91</f>
        <v>4.7000000000000002E-3</v>
      </c>
      <c r="L35" s="3">
        <f>[3]Пуш.6а!$B$97</f>
        <v>0.12540000000000001</v>
      </c>
      <c r="M35" s="3">
        <f>[3]Пуш.6а!$B$100</f>
        <v>0</v>
      </c>
      <c r="N35" s="59">
        <f t="shared" si="0"/>
        <v>6.3528000000000002</v>
      </c>
      <c r="O35" s="13">
        <f t="shared" si="1"/>
        <v>6020.5485600000002</v>
      </c>
      <c r="P35" s="29">
        <v>4.5000999999999998</v>
      </c>
      <c r="Q35" s="53">
        <f t="shared" si="2"/>
        <v>4264.7447700000002</v>
      </c>
      <c r="R35" s="5">
        <v>905.6</v>
      </c>
      <c r="S35" s="80">
        <v>42.1</v>
      </c>
      <c r="T35" s="27"/>
      <c r="U35" s="27"/>
      <c r="V35" s="40"/>
      <c r="W35" s="40"/>
      <c r="X35" s="40"/>
      <c r="Y35" s="27"/>
      <c r="Z35" s="28"/>
      <c r="AA35" s="27"/>
      <c r="AB35" s="27"/>
      <c r="AC35" s="27"/>
      <c r="AD35" s="27"/>
      <c r="AE35" s="27"/>
      <c r="AF35" s="27"/>
      <c r="AG35" s="27"/>
      <c r="AH35" s="27"/>
    </row>
    <row r="36" spans="1:34" s="4" customFormat="1" ht="16.5" customHeight="1">
      <c r="A36" s="11">
        <v>31</v>
      </c>
      <c r="B36" s="5" t="s">
        <v>35</v>
      </c>
      <c r="C36" s="10">
        <f t="shared" si="3"/>
        <v>1508.1</v>
      </c>
      <c r="D36" s="7">
        <f>[3]Пуш.7!$B$20</f>
        <v>2.0933000000000002</v>
      </c>
      <c r="E36" s="7">
        <f>[3]Пуш.7!$B$48</f>
        <v>0.189</v>
      </c>
      <c r="F36" s="7">
        <f>[3]Пуш.7!$B$54</f>
        <v>1.1935</v>
      </c>
      <c r="G36" s="7">
        <f>[3]Пуш.7!$B$58</f>
        <v>1.3446</v>
      </c>
      <c r="H36" s="7">
        <f>[3]Пуш.7!$B$62</f>
        <v>1.3097000000000001</v>
      </c>
      <c r="I36" s="7">
        <f>[3]Пуш.7!$B$78</f>
        <v>2.8E-3</v>
      </c>
      <c r="J36" s="7">
        <f>[3]Пуш.7!$B$85</f>
        <v>3.9100000000000003E-2</v>
      </c>
      <c r="K36" s="7">
        <f>[3]Пуш.7!$B$91</f>
        <v>5.2900000000000003E-2</v>
      </c>
      <c r="L36" s="3">
        <f>[3]Пуш.7!$B$97</f>
        <v>0.39379999999999998</v>
      </c>
      <c r="M36" s="3">
        <f>[3]Пуш.7!$B$100</f>
        <v>0</v>
      </c>
      <c r="N36" s="59">
        <f t="shared" si="0"/>
        <v>6.6187000000000005</v>
      </c>
      <c r="O36" s="13">
        <f t="shared" si="1"/>
        <v>9981.6614700000009</v>
      </c>
      <c r="P36" s="29">
        <v>4.5004999999999997</v>
      </c>
      <c r="Q36" s="53">
        <f t="shared" si="2"/>
        <v>6787.2040499999994</v>
      </c>
      <c r="R36" s="5">
        <v>1508.1</v>
      </c>
      <c r="S36" s="80"/>
      <c r="T36" s="27"/>
      <c r="U36" s="27"/>
      <c r="V36" s="40"/>
      <c r="W36" s="40"/>
      <c r="X36" s="40"/>
      <c r="Y36" s="27"/>
      <c r="Z36" s="28"/>
      <c r="AA36" s="40"/>
      <c r="AB36" s="40"/>
      <c r="AC36" s="40"/>
      <c r="AD36" s="89"/>
      <c r="AE36" s="89"/>
      <c r="AF36" s="27"/>
      <c r="AG36" s="27"/>
      <c r="AH36" s="27"/>
    </row>
    <row r="37" spans="1:34" s="4" customFormat="1" ht="16.5" customHeight="1">
      <c r="A37" s="11">
        <v>32</v>
      </c>
      <c r="B37" s="5" t="s">
        <v>39</v>
      </c>
      <c r="C37" s="10">
        <f t="shared" si="3"/>
        <v>961.9</v>
      </c>
      <c r="D37" s="7">
        <f>[3]Пуш.8а!$B$20</f>
        <v>2.1667999999999998</v>
      </c>
      <c r="E37" s="7">
        <f>[3]Пуш.8а!$B$48</f>
        <v>0.18859999999999999</v>
      </c>
      <c r="F37" s="7">
        <f>[3]Пуш.8а!$B$54</f>
        <v>1.2475000000000001</v>
      </c>
      <c r="G37" s="7">
        <f>[3]Пуш.8а!$B$58</f>
        <v>1.2317</v>
      </c>
      <c r="H37" s="7">
        <f>[3]Пуш.8а!$B$62</f>
        <v>1.3129999999999999</v>
      </c>
      <c r="I37" s="7">
        <f>[3]Пуш.8а!$B$78</f>
        <v>2.8999999999999998E-3</v>
      </c>
      <c r="J37" s="7">
        <f>[3]Пуш.8а!$B$85</f>
        <v>3.3999999999999998E-3</v>
      </c>
      <c r="K37" s="7">
        <f>[3]Пуш.8а!$B$91</f>
        <v>4.5999999999999999E-3</v>
      </c>
      <c r="L37" s="3">
        <f>[3]Пуш.8а!$B$97</f>
        <v>0.1784</v>
      </c>
      <c r="M37" s="3">
        <f>[3]Пуш.8а!$B$100</f>
        <v>0</v>
      </c>
      <c r="N37" s="59">
        <f t="shared" si="0"/>
        <v>6.3369</v>
      </c>
      <c r="O37" s="13">
        <f t="shared" si="1"/>
        <v>6095.4641099999999</v>
      </c>
      <c r="P37" s="29">
        <v>4.5004999999999997</v>
      </c>
      <c r="Q37" s="53">
        <f t="shared" si="2"/>
        <v>4329.0309499999994</v>
      </c>
      <c r="R37" s="5">
        <v>961.9</v>
      </c>
      <c r="S37" s="80"/>
      <c r="T37" s="27"/>
      <c r="U37" s="27"/>
      <c r="V37" s="40"/>
      <c r="W37" s="40"/>
      <c r="X37" s="40"/>
      <c r="Y37" s="27"/>
      <c r="Z37" s="28"/>
      <c r="AA37" s="40"/>
      <c r="AB37" s="40"/>
      <c r="AC37" s="40"/>
      <c r="AD37" s="89"/>
      <c r="AE37" s="89"/>
      <c r="AF37" s="27"/>
      <c r="AG37" s="27"/>
      <c r="AH37" s="27"/>
    </row>
    <row r="38" spans="1:34" s="4" customFormat="1" ht="16.5" customHeight="1">
      <c r="A38" s="11">
        <v>33</v>
      </c>
      <c r="B38" s="5" t="s">
        <v>40</v>
      </c>
      <c r="C38" s="10">
        <f t="shared" si="3"/>
        <v>950.6</v>
      </c>
      <c r="D38" s="7">
        <f>[3]Пуш.10а!$B$20</f>
        <v>2.1884000000000001</v>
      </c>
      <c r="E38" s="7">
        <f>[3]Пуш.10а!$B$48</f>
        <v>0.19089999999999999</v>
      </c>
      <c r="F38" s="7">
        <f>[3]Пуш.10а!$B$54</f>
        <v>1.2624</v>
      </c>
      <c r="G38" s="7">
        <f>[3]Пуш.10а!$B$58</f>
        <v>1.2463</v>
      </c>
      <c r="H38" s="7">
        <f>[3]Пуш.10а!$B$62</f>
        <v>1.3110999999999999</v>
      </c>
      <c r="I38" s="7">
        <f>[3]Пуш.10а!$B$78</f>
        <v>2.8999999999999998E-3</v>
      </c>
      <c r="J38" s="7">
        <f>[3]Пуш.10а!$B$85</f>
        <v>3.3999999999999998E-3</v>
      </c>
      <c r="K38" s="7">
        <f>[3]Пуш.10а!$B$91</f>
        <v>4.5999999999999999E-3</v>
      </c>
      <c r="L38" s="3">
        <f>[3]Пуш.10а!$B$97</f>
        <v>0.21110000000000001</v>
      </c>
      <c r="M38" s="3">
        <f>[3]Пуш.10а!$B$100</f>
        <v>0</v>
      </c>
      <c r="N38" s="59">
        <f t="shared" ref="N38:N69" si="4">M38+L38+K38+J38+I38+H38+G38+F38+E38+D38</f>
        <v>6.4211000000000009</v>
      </c>
      <c r="O38" s="13">
        <f t="shared" ref="O38:O69" si="5">N38*C38</f>
        <v>6103.8976600000015</v>
      </c>
      <c r="P38" s="29">
        <v>4.5006000000000004</v>
      </c>
      <c r="Q38" s="53">
        <f t="shared" ref="Q38:Q69" si="6">P38*C38</f>
        <v>4278.2703600000004</v>
      </c>
      <c r="R38" s="5">
        <v>906.2</v>
      </c>
      <c r="S38" s="80">
        <v>44.4</v>
      </c>
      <c r="T38" s="27"/>
      <c r="U38" s="27"/>
      <c r="V38" s="40"/>
      <c r="W38" s="40"/>
      <c r="X38" s="40"/>
      <c r="Y38" s="27"/>
      <c r="Z38" s="28"/>
      <c r="AA38" s="40"/>
      <c r="AB38" s="40"/>
      <c r="AC38" s="40"/>
      <c r="AD38" s="89"/>
      <c r="AE38" s="89"/>
      <c r="AF38" s="27"/>
      <c r="AG38" s="27"/>
      <c r="AH38" s="27"/>
    </row>
    <row r="39" spans="1:34" s="4" customFormat="1" ht="16.5" customHeight="1">
      <c r="A39" s="11">
        <v>34</v>
      </c>
      <c r="B39" s="5" t="s">
        <v>36</v>
      </c>
      <c r="C39" s="10">
        <f t="shared" si="3"/>
        <v>959.90000000000009</v>
      </c>
      <c r="D39" s="7">
        <f>[3]Пуш.12!$B$20</f>
        <v>2.1714000000000002</v>
      </c>
      <c r="E39" s="7">
        <f>[3]Пуш.12!$B$48</f>
        <v>0.189</v>
      </c>
      <c r="F39" s="7">
        <f>[3]Пуш.12!$B$54</f>
        <v>1.2502</v>
      </c>
      <c r="G39" s="7">
        <f>[3]Пуш.12!$B$58</f>
        <v>1.2343</v>
      </c>
      <c r="H39" s="7">
        <f>[3]Пуш.12!$B$62</f>
        <v>1.3088</v>
      </c>
      <c r="I39" s="7">
        <f>[3]Пуш.12!$B$78</f>
        <v>2.8999999999999998E-3</v>
      </c>
      <c r="J39" s="7">
        <f>[3]Пуш.12!$B$85</f>
        <v>3.3999999999999998E-3</v>
      </c>
      <c r="K39" s="7">
        <f>[3]Пуш.12!$B$91</f>
        <v>4.5999999999999999E-3</v>
      </c>
      <c r="L39" s="3">
        <f>[3]Пуш.12!$B$97</f>
        <v>1.3306</v>
      </c>
      <c r="M39" s="3">
        <f>[3]Пуш.12!$B$100</f>
        <v>0</v>
      </c>
      <c r="N39" s="59">
        <f t="shared" si="4"/>
        <v>7.4952000000000005</v>
      </c>
      <c r="O39" s="13">
        <f t="shared" si="5"/>
        <v>7194.6424800000013</v>
      </c>
      <c r="P39" s="29">
        <v>4.5004</v>
      </c>
      <c r="Q39" s="53">
        <f t="shared" si="6"/>
        <v>4319.9339600000003</v>
      </c>
      <c r="R39" s="5">
        <v>642.70000000000005</v>
      </c>
      <c r="S39" s="80">
        <f>41.6+42.3+73.5+43.9+43+72.9</f>
        <v>317.20000000000005</v>
      </c>
      <c r="T39" s="27"/>
      <c r="U39" s="27"/>
      <c r="V39" s="27"/>
      <c r="W39" s="27"/>
      <c r="X39" s="27"/>
      <c r="Y39" s="27"/>
      <c r="Z39" s="28"/>
      <c r="AA39" s="40"/>
      <c r="AB39" s="40"/>
      <c r="AC39" s="40"/>
      <c r="AD39" s="89"/>
      <c r="AE39" s="89"/>
      <c r="AF39" s="27"/>
      <c r="AG39" s="27"/>
      <c r="AH39" s="27"/>
    </row>
    <row r="40" spans="1:34" s="4" customFormat="1" ht="16.5" customHeight="1">
      <c r="A40" s="11">
        <v>35</v>
      </c>
      <c r="B40" s="5" t="s">
        <v>41</v>
      </c>
      <c r="C40" s="10">
        <f t="shared" si="3"/>
        <v>952.6</v>
      </c>
      <c r="D40" s="7">
        <f>[3]Пуш.12а!$B$20</f>
        <v>2.1880000000000002</v>
      </c>
      <c r="E40" s="7">
        <f>[3]Пуш.12а!$B$48</f>
        <v>0.19040000000000001</v>
      </c>
      <c r="F40" s="7">
        <f>[3]Пуш.12а!$B$54</f>
        <v>1.2598</v>
      </c>
      <c r="G40" s="7">
        <f>[3]Пуш.12а!$B$58</f>
        <v>1.2437</v>
      </c>
      <c r="H40" s="7">
        <f>[3]Пуш.12а!$B$62</f>
        <v>1.3084</v>
      </c>
      <c r="I40" s="7">
        <f>[3]Пуш.12а!$B$78</f>
        <v>2.8999999999999998E-3</v>
      </c>
      <c r="J40" s="7">
        <f>[3]Пуш.12а!$B$85</f>
        <v>3.3999999999999998E-3</v>
      </c>
      <c r="K40" s="7">
        <f>[3]Пуш.12а!$B$91</f>
        <v>4.5999999999999999E-3</v>
      </c>
      <c r="L40" s="3">
        <f>[3]Пуш.12а!$B$97</f>
        <v>0.75290000000000001</v>
      </c>
      <c r="M40" s="3">
        <f>[3]Пуш.12а!$B$100</f>
        <v>0</v>
      </c>
      <c r="N40" s="59">
        <f t="shared" si="4"/>
        <v>6.9541000000000004</v>
      </c>
      <c r="O40" s="13">
        <f t="shared" si="5"/>
        <v>6624.475660000001</v>
      </c>
      <c r="P40" s="37">
        <v>4.5007999999999999</v>
      </c>
      <c r="Q40" s="53">
        <f t="shared" si="6"/>
        <v>4287.4620800000002</v>
      </c>
      <c r="R40" s="5">
        <v>908.9</v>
      </c>
      <c r="S40" s="80">
        <v>43.7</v>
      </c>
      <c r="T40" s="27"/>
      <c r="U40" s="27"/>
      <c r="V40" s="27"/>
      <c r="W40" s="27"/>
      <c r="X40" s="27"/>
      <c r="Y40" s="27"/>
      <c r="Z40" s="27"/>
      <c r="AA40" s="40"/>
      <c r="AB40" s="40"/>
      <c r="AC40" s="40"/>
      <c r="AD40" s="89"/>
      <c r="AE40" s="89"/>
      <c r="AF40" s="27"/>
      <c r="AG40" s="27"/>
      <c r="AH40" s="27"/>
    </row>
    <row r="41" spans="1:34" s="4" customFormat="1" ht="16.5" customHeight="1">
      <c r="A41" s="11">
        <v>36</v>
      </c>
      <c r="B41" s="5" t="s">
        <v>42</v>
      </c>
      <c r="C41" s="10">
        <f t="shared" si="3"/>
        <v>376.2</v>
      </c>
      <c r="D41" s="7">
        <f>[3]І.П.1!$B$20</f>
        <v>1.8956</v>
      </c>
      <c r="E41" s="7">
        <f>[3]І.П.1!$B$48</f>
        <v>0.1171</v>
      </c>
      <c r="F41" s="7">
        <f>[3]І.П.1!$B$54</f>
        <v>1.5949</v>
      </c>
      <c r="G41" s="7">
        <f>[3]І.П.1!$B$58</f>
        <v>0.83930000000000005</v>
      </c>
      <c r="H41" s="7">
        <f>[3]І.П.1!$B$62</f>
        <v>1.38</v>
      </c>
      <c r="I41" s="7">
        <f>[3]І.П.1!$B$78</f>
        <v>3.5999999999999999E-3</v>
      </c>
      <c r="J41" s="7">
        <f>[3]І.П.1!$B$85</f>
        <v>2.2599999999999999E-2</v>
      </c>
      <c r="K41" s="7">
        <f>[3]І.П.1!$B$91</f>
        <v>3.0499999999999999E-2</v>
      </c>
      <c r="L41" s="3">
        <f>[3]І.П.1!$B$97</f>
        <v>0.21049999999999999</v>
      </c>
      <c r="M41" s="3">
        <f>[3]І.П.1!$B$100</f>
        <v>0</v>
      </c>
      <c r="N41" s="59">
        <f t="shared" si="4"/>
        <v>6.0941000000000001</v>
      </c>
      <c r="O41" s="13">
        <f t="shared" si="5"/>
        <v>2292.6004199999998</v>
      </c>
      <c r="P41" s="29">
        <v>4.5004999999999997</v>
      </c>
      <c r="Q41" s="53">
        <f t="shared" si="6"/>
        <v>1693.0880999999999</v>
      </c>
      <c r="R41" s="5">
        <v>376.2</v>
      </c>
      <c r="S41" s="80"/>
      <c r="T41" s="27"/>
      <c r="U41" s="27"/>
      <c r="V41" s="27"/>
      <c r="W41" s="27"/>
      <c r="X41" s="27"/>
      <c r="Y41" s="27"/>
      <c r="Z41" s="27"/>
      <c r="AA41" s="40"/>
      <c r="AB41" s="40"/>
      <c r="AC41" s="40"/>
      <c r="AD41" s="89"/>
      <c r="AE41" s="89"/>
      <c r="AF41" s="27"/>
      <c r="AG41" s="27"/>
      <c r="AH41" s="27"/>
    </row>
    <row r="42" spans="1:34" s="4" customFormat="1" ht="16.5" customHeight="1">
      <c r="A42" s="11">
        <v>37</v>
      </c>
      <c r="B42" s="5" t="s">
        <v>48</v>
      </c>
      <c r="C42" s="10">
        <f>R42+S42</f>
        <v>3118.2</v>
      </c>
      <c r="D42" s="7">
        <f>[3]І.П.1а!$B$20</f>
        <v>1.6588000000000001</v>
      </c>
      <c r="E42" s="7">
        <f>[3]І.П.1а!$B$48</f>
        <v>0.20569999999999999</v>
      </c>
      <c r="F42" s="7">
        <f>[3]І.П.1а!$B$54</f>
        <v>1.2314000000000001</v>
      </c>
      <c r="G42" s="7">
        <f>[3]І.П.1а!$B$58</f>
        <v>0.92079999999999995</v>
      </c>
      <c r="H42" s="7">
        <f>[3]І.П.1а!$B$62</f>
        <v>1.2790999999999999</v>
      </c>
      <c r="I42" s="7">
        <f>[3]І.П.1а!$B$78</f>
        <v>2.5999999999999999E-3</v>
      </c>
      <c r="J42" s="7">
        <f>[3]І.П.1а!$B$85</f>
        <v>2.47E-2</v>
      </c>
      <c r="K42" s="7">
        <f>[3]І.П.1а!$B$91</f>
        <v>3.3399999999999999E-2</v>
      </c>
      <c r="L42" s="3">
        <f>[3]І.П.1а!$B$97</f>
        <v>0.73150000000000004</v>
      </c>
      <c r="M42" s="3">
        <f>[3]І.П.1а!$B$100</f>
        <v>0</v>
      </c>
      <c r="N42" s="59">
        <f t="shared" si="4"/>
        <v>6.0880000000000001</v>
      </c>
      <c r="O42" s="13">
        <f t="shared" si="5"/>
        <v>18983.601599999998</v>
      </c>
      <c r="P42" s="31">
        <v>4.5002000000000004</v>
      </c>
      <c r="Q42" s="53">
        <f t="shared" si="6"/>
        <v>14032.523640000001</v>
      </c>
      <c r="R42" s="5">
        <v>3118.2</v>
      </c>
      <c r="S42" s="80"/>
      <c r="T42" s="27"/>
      <c r="U42" s="27"/>
      <c r="V42" s="27"/>
      <c r="W42" s="27"/>
      <c r="X42" s="27"/>
      <c r="Y42" s="27"/>
      <c r="Z42" s="27"/>
      <c r="AA42" s="40"/>
      <c r="AB42" s="40"/>
      <c r="AC42" s="40"/>
      <c r="AD42" s="87"/>
      <c r="AE42" s="87"/>
      <c r="AF42" s="27"/>
      <c r="AG42" s="27"/>
      <c r="AH42" s="27"/>
    </row>
    <row r="43" spans="1:34" s="4" customFormat="1" ht="16.5" customHeight="1">
      <c r="A43" s="11">
        <v>38</v>
      </c>
      <c r="B43" s="5" t="s">
        <v>49</v>
      </c>
      <c r="C43" s="10">
        <f>R43+S43</f>
        <v>3145.7</v>
      </c>
      <c r="D43" s="7">
        <f>[3]І.П.1б!$B$20</f>
        <v>1.6480999999999999</v>
      </c>
      <c r="E43" s="7">
        <f>[3]І.П.1б!$B$48</f>
        <v>0.2039</v>
      </c>
      <c r="F43" s="7">
        <f>[3]І.П.1б!$B$54</f>
        <v>1.2208000000000001</v>
      </c>
      <c r="G43" s="7">
        <f>[3]І.П.1б!$B$58</f>
        <v>0.91269999999999996</v>
      </c>
      <c r="H43" s="7">
        <f>[3]І.П.1б!$B$62</f>
        <v>1.3044</v>
      </c>
      <c r="I43" s="7">
        <f>[3]І.П.1б!$B$78</f>
        <v>2.5999999999999999E-3</v>
      </c>
      <c r="J43" s="7">
        <f>[3]І.П.1б!$B$85</f>
        <v>2.4500000000000001E-2</v>
      </c>
      <c r="K43" s="7">
        <f>[3]І.П.1б!$B$91</f>
        <v>3.3099999999999997E-2</v>
      </c>
      <c r="L43" s="3">
        <f>[3]І.П.1б!$B$97</f>
        <v>0.72519999999999996</v>
      </c>
      <c r="M43" s="3">
        <f>[3]І.П.1б!$B$100</f>
        <v>0</v>
      </c>
      <c r="N43" s="59">
        <f t="shared" si="4"/>
        <v>6.0753000000000004</v>
      </c>
      <c r="O43" s="13">
        <f t="shared" si="5"/>
        <v>19111.071209999998</v>
      </c>
      <c r="P43" s="31">
        <v>4.5002000000000004</v>
      </c>
      <c r="Q43" s="53">
        <f t="shared" si="6"/>
        <v>14156.279140000001</v>
      </c>
      <c r="R43" s="5">
        <v>3145.7</v>
      </c>
      <c r="S43" s="80"/>
      <c r="T43" s="27"/>
      <c r="U43" s="27"/>
      <c r="V43" s="27"/>
      <c r="W43" s="27"/>
      <c r="X43" s="27"/>
      <c r="Y43" s="27"/>
      <c r="Z43" s="27"/>
      <c r="AA43" s="40"/>
      <c r="AB43" s="40"/>
      <c r="AC43" s="40"/>
      <c r="AD43" s="87"/>
      <c r="AE43" s="87"/>
      <c r="AF43" s="27"/>
      <c r="AG43" s="27"/>
      <c r="AH43" s="27"/>
    </row>
    <row r="44" spans="1:34" s="4" customFormat="1" ht="16.5" customHeight="1">
      <c r="A44" s="11">
        <v>39</v>
      </c>
      <c r="B44" s="5" t="s">
        <v>43</v>
      </c>
      <c r="C44" s="10">
        <f t="shared" si="3"/>
        <v>370.1</v>
      </c>
      <c r="D44" s="7">
        <f>[3]І.П.3!$B$20</f>
        <v>1.9162999999999999</v>
      </c>
      <c r="E44" s="7">
        <f>[3]І.П.3!$B$48</f>
        <v>0.11899999999999999</v>
      </c>
      <c r="F44" s="7">
        <f>[3]І.П.3!$B$54</f>
        <v>1.6212</v>
      </c>
      <c r="G44" s="7">
        <f>[3]І.П.3!$B$58</f>
        <v>0.85309999999999997</v>
      </c>
      <c r="H44" s="7">
        <f>[3]І.П.3!$B$62</f>
        <v>1.3128</v>
      </c>
      <c r="I44" s="7">
        <f>[3]І.П.3!$B$78</f>
        <v>3.7000000000000002E-3</v>
      </c>
      <c r="J44" s="7">
        <f>[3]І.П.3!$B$85</f>
        <v>2.0500000000000001E-2</v>
      </c>
      <c r="K44" s="7">
        <f>[3]І.П.3!$B$91</f>
        <v>2.7699999999999999E-2</v>
      </c>
      <c r="L44" s="3">
        <f>[3]І.П.3!$B$97</f>
        <v>0.61629999999999996</v>
      </c>
      <c r="M44" s="3">
        <f>[3]І.П.3!$B$100</f>
        <v>0</v>
      </c>
      <c r="N44" s="59">
        <f t="shared" si="4"/>
        <v>6.4905999999999988</v>
      </c>
      <c r="O44" s="13">
        <f t="shared" si="5"/>
        <v>2402.1710599999997</v>
      </c>
      <c r="P44" s="29">
        <v>4.5008999999999997</v>
      </c>
      <c r="Q44" s="53">
        <f t="shared" si="6"/>
        <v>1665.7830899999999</v>
      </c>
      <c r="R44" s="5">
        <v>370.1</v>
      </c>
      <c r="S44" s="80"/>
      <c r="T44" s="27"/>
      <c r="U44" s="27"/>
      <c r="V44" s="27"/>
      <c r="W44" s="27"/>
      <c r="X44" s="34"/>
      <c r="Y44" s="27"/>
      <c r="Z44" s="27"/>
      <c r="AA44" s="40"/>
      <c r="AB44" s="40"/>
      <c r="AC44" s="40"/>
      <c r="AD44" s="89"/>
      <c r="AE44" s="89"/>
      <c r="AF44" s="27"/>
      <c r="AG44" s="27"/>
      <c r="AH44" s="27"/>
    </row>
    <row r="45" spans="1:34" s="4" customFormat="1" ht="16.5" customHeight="1">
      <c r="A45" s="11">
        <v>40</v>
      </c>
      <c r="B45" s="5" t="s">
        <v>44</v>
      </c>
      <c r="C45" s="10">
        <f t="shared" si="3"/>
        <v>375.79999999999995</v>
      </c>
      <c r="D45" s="7">
        <f>[3]І.П.5!$B$20</f>
        <v>1.8976999999999999</v>
      </c>
      <c r="E45" s="7">
        <f>[3]І.П.5!$B$48</f>
        <v>0.1172</v>
      </c>
      <c r="F45" s="7">
        <f>[3]І.П.5!$B$54</f>
        <v>1.5966</v>
      </c>
      <c r="G45" s="7">
        <f>[3]І.П.5!$B$58</f>
        <v>0.84009999999999996</v>
      </c>
      <c r="H45" s="7">
        <f>[3]І.П.5!$B$62</f>
        <v>1.3150999999999999</v>
      </c>
      <c r="I45" s="7">
        <f>[3]І.П.5!$B$78</f>
        <v>3.5999999999999999E-3</v>
      </c>
      <c r="J45" s="7">
        <f>[3]І.П.5!$B$85</f>
        <v>1.84E-2</v>
      </c>
      <c r="K45" s="7">
        <f>[3]І.П.5!$B$91</f>
        <v>2.4799999999999999E-2</v>
      </c>
      <c r="L45" s="3">
        <f>[3]І.П.5!$B$97</f>
        <v>1.2323</v>
      </c>
      <c r="M45" s="3">
        <f>[3]І.П.5!$B$100</f>
        <v>0</v>
      </c>
      <c r="N45" s="59">
        <f t="shared" si="4"/>
        <v>7.0457999999999998</v>
      </c>
      <c r="O45" s="13">
        <f t="shared" si="5"/>
        <v>2647.8116399999994</v>
      </c>
      <c r="P45" s="29">
        <v>4.5004</v>
      </c>
      <c r="Q45" s="53">
        <f t="shared" si="6"/>
        <v>1691.2503199999999</v>
      </c>
      <c r="R45" s="5">
        <v>185.1</v>
      </c>
      <c r="S45" s="80">
        <f>97.8+92.9</f>
        <v>190.7</v>
      </c>
      <c r="T45" s="27"/>
      <c r="U45" s="27"/>
      <c r="V45" s="27"/>
      <c r="W45" s="27"/>
      <c r="X45" s="34"/>
      <c r="Y45" s="27"/>
      <c r="Z45" s="35"/>
      <c r="AA45" s="40"/>
      <c r="AB45" s="40"/>
      <c r="AC45" s="40"/>
      <c r="AD45" s="89"/>
      <c r="AE45" s="89"/>
      <c r="AF45" s="27"/>
      <c r="AG45" s="27"/>
      <c r="AH45" s="27"/>
    </row>
    <row r="46" spans="1:34" s="4" customFormat="1" ht="15.75">
      <c r="A46" s="11">
        <v>41</v>
      </c>
      <c r="B46" s="5" t="s">
        <v>45</v>
      </c>
      <c r="C46" s="10">
        <f t="shared" si="3"/>
        <v>626.4</v>
      </c>
      <c r="D46" s="7">
        <f>[3]І.П.9!$B$20</f>
        <v>2.2204999999999999</v>
      </c>
      <c r="E46" s="7">
        <f>[3]І.П.9!$B$48</f>
        <v>0.1489</v>
      </c>
      <c r="F46" s="7">
        <f>[3]І.П.9!$B$54</f>
        <v>1.341</v>
      </c>
      <c r="G46" s="7">
        <f>[3]І.П.9!$B$58</f>
        <v>0.84360000000000002</v>
      </c>
      <c r="H46" s="7">
        <f>[3]І.П.9!$B$62</f>
        <v>1.3123</v>
      </c>
      <c r="I46" s="7">
        <f>[3]І.П.9!$B$78</f>
        <v>2.2000000000000001E-3</v>
      </c>
      <c r="J46" s="7">
        <f>[3]І.П.9!$B$85</f>
        <v>5.1999999999999998E-3</v>
      </c>
      <c r="K46" s="7">
        <f>[3]І.П.9!$B$91</f>
        <v>7.0000000000000001E-3</v>
      </c>
      <c r="L46" s="3">
        <f>[3]І.П.9!$B$97</f>
        <v>1.3388</v>
      </c>
      <c r="M46" s="3">
        <f>[3]І.П.9!$B$100</f>
        <v>0</v>
      </c>
      <c r="N46" s="59">
        <f t="shared" si="4"/>
        <v>7.2195</v>
      </c>
      <c r="O46" s="13">
        <f t="shared" si="5"/>
        <v>4522.2947999999997</v>
      </c>
      <c r="P46" s="29">
        <v>4.5007999999999999</v>
      </c>
      <c r="Q46" s="53">
        <f t="shared" si="6"/>
        <v>2819.3011199999996</v>
      </c>
      <c r="R46" s="5">
        <v>511.1</v>
      </c>
      <c r="S46" s="80">
        <v>115.3</v>
      </c>
      <c r="T46" s="27"/>
      <c r="U46" s="27"/>
      <c r="V46" s="27"/>
      <c r="W46" s="27"/>
      <c r="X46" s="34"/>
      <c r="Y46" s="27"/>
      <c r="Z46" s="35"/>
      <c r="AA46" s="27"/>
      <c r="AB46" s="27"/>
      <c r="AC46" s="27"/>
      <c r="AD46" s="27"/>
      <c r="AE46" s="27"/>
      <c r="AF46" s="27"/>
      <c r="AG46" s="27"/>
      <c r="AH46" s="27"/>
    </row>
    <row r="47" spans="1:34" s="4" customFormat="1" ht="15.75">
      <c r="A47" s="11">
        <v>42</v>
      </c>
      <c r="B47" s="5" t="s">
        <v>50</v>
      </c>
      <c r="C47" s="10">
        <f t="shared" si="3"/>
        <v>632</v>
      </c>
      <c r="D47" s="7">
        <f>[3]І.П.9а!$B$20</f>
        <v>2.2008000000000001</v>
      </c>
      <c r="E47" s="7">
        <f>[3]І.П.9а!$B$48</f>
        <v>0.1394</v>
      </c>
      <c r="F47" s="7">
        <f>[3]І.П.9а!$B$54</f>
        <v>1.3290999999999999</v>
      </c>
      <c r="G47" s="7">
        <f>[3]І.П.9а!$B$58</f>
        <v>0.83620000000000005</v>
      </c>
      <c r="H47" s="7">
        <f>[3]І.П.9а!$B$62</f>
        <v>1.3086</v>
      </c>
      <c r="I47" s="7">
        <f>[3]І.П.9а!$B$78</f>
        <v>2.2000000000000001E-3</v>
      </c>
      <c r="J47" s="7">
        <f>[3]І.П.9а!$B$85</f>
        <v>5.1999999999999998E-3</v>
      </c>
      <c r="K47" s="7">
        <f>[3]І.П.9а!$B$91</f>
        <v>7.0000000000000001E-3</v>
      </c>
      <c r="L47" s="3">
        <f>[3]І.П.9а!$B$97</f>
        <v>8.77E-2</v>
      </c>
      <c r="M47" s="3">
        <f>[3]І.П.9а!$B$100</f>
        <v>0</v>
      </c>
      <c r="N47" s="59">
        <f t="shared" si="4"/>
        <v>5.9161999999999999</v>
      </c>
      <c r="O47" s="13">
        <f t="shared" si="5"/>
        <v>3739.0383999999999</v>
      </c>
      <c r="P47" s="29">
        <v>4.5007999999999999</v>
      </c>
      <c r="Q47" s="53">
        <f t="shared" si="6"/>
        <v>2844.5056</v>
      </c>
      <c r="R47" s="5">
        <v>632</v>
      </c>
      <c r="S47" s="80"/>
      <c r="T47" s="27"/>
      <c r="U47" s="27"/>
      <c r="V47" s="27"/>
      <c r="W47" s="27"/>
      <c r="X47" s="34"/>
      <c r="Y47" s="27"/>
      <c r="Z47" s="35"/>
      <c r="AA47" s="27"/>
      <c r="AB47" s="27"/>
      <c r="AC47" s="27"/>
      <c r="AD47" s="27"/>
      <c r="AE47" s="27"/>
      <c r="AF47" s="27"/>
      <c r="AG47" s="27"/>
      <c r="AH47" s="27"/>
    </row>
    <row r="48" spans="1:34" s="4" customFormat="1" ht="15.75">
      <c r="A48" s="11">
        <v>43</v>
      </c>
      <c r="B48" s="5" t="s">
        <v>46</v>
      </c>
      <c r="C48" s="10">
        <f t="shared" si="3"/>
        <v>643.1</v>
      </c>
      <c r="D48" s="7">
        <f>[3]І.П.11!$B$20</f>
        <v>2.169</v>
      </c>
      <c r="E48" s="7">
        <f>[3]І.П.11!$B$48</f>
        <v>0.14510000000000001</v>
      </c>
      <c r="F48" s="7">
        <f>[3]І.П.11!$B$54</f>
        <v>1.3062</v>
      </c>
      <c r="G48" s="7">
        <f>[3]І.П.11!$B$58</f>
        <v>0.82179999999999997</v>
      </c>
      <c r="H48" s="7">
        <f>[3]І.П.11!$B$62</f>
        <v>1.3169999999999999</v>
      </c>
      <c r="I48" s="7">
        <f>[3]І.П.11!$B$78</f>
        <v>4.7999999999999996E-3</v>
      </c>
      <c r="J48" s="7">
        <f>[3]І.П.11!$B$85</f>
        <v>5.0000000000000001E-3</v>
      </c>
      <c r="K48" s="7">
        <f>[3]І.П.11!$B$91</f>
        <v>6.7999999999999996E-3</v>
      </c>
      <c r="L48" s="3">
        <f>[3]І.П.11!$B$97</f>
        <v>1.0048999999999999</v>
      </c>
      <c r="M48" s="3">
        <f>[3]І.П.11!$B$100</f>
        <v>0</v>
      </c>
      <c r="N48" s="59">
        <f t="shared" si="4"/>
        <v>6.7805999999999997</v>
      </c>
      <c r="O48" s="13">
        <f t="shared" si="5"/>
        <v>4360.6038600000002</v>
      </c>
      <c r="P48" s="29">
        <v>4.5007999999999999</v>
      </c>
      <c r="Q48" s="53">
        <f t="shared" si="6"/>
        <v>2894.4644800000001</v>
      </c>
      <c r="R48" s="5">
        <v>454</v>
      </c>
      <c r="S48" s="80">
        <f>71.4+72+45.7</f>
        <v>189.10000000000002</v>
      </c>
      <c r="T48" s="27"/>
      <c r="U48" s="27"/>
      <c r="V48" s="27"/>
      <c r="W48" s="27"/>
      <c r="X48" s="34"/>
      <c r="Y48" s="27"/>
      <c r="Z48" s="35"/>
      <c r="AA48" s="27"/>
      <c r="AB48" s="27"/>
      <c r="AC48" s="27"/>
      <c r="AD48" s="27"/>
      <c r="AE48" s="27"/>
      <c r="AF48" s="27"/>
      <c r="AG48" s="27"/>
      <c r="AH48" s="27"/>
    </row>
    <row r="49" spans="1:34" s="4" customFormat="1" ht="15.75">
      <c r="A49" s="11">
        <v>44</v>
      </c>
      <c r="B49" s="5" t="s">
        <v>47</v>
      </c>
      <c r="C49" s="10">
        <f t="shared" si="3"/>
        <v>637.20000000000005</v>
      </c>
      <c r="D49" s="7">
        <f>[3]І.П.13!$B$20</f>
        <v>2.1890000000000001</v>
      </c>
      <c r="E49" s="7">
        <f>[3]І.П.13!$B$48</f>
        <v>0.1464</v>
      </c>
      <c r="F49" s="7">
        <f>[3]І.П.13!$B$54</f>
        <v>1.3183</v>
      </c>
      <c r="G49" s="7">
        <f>[3]І.П.13!$B$58</f>
        <v>0.82930000000000004</v>
      </c>
      <c r="H49" s="7">
        <f>[3]І.П.13!$B$62</f>
        <v>1.3134999999999999</v>
      </c>
      <c r="I49" s="7">
        <f>[3]І.П.13!$B$78</f>
        <v>4.7999999999999996E-3</v>
      </c>
      <c r="J49" s="7">
        <f>[3]І.П.13!$B$85</f>
        <v>5.0000000000000001E-3</v>
      </c>
      <c r="K49" s="7">
        <f>[3]І.П.13!$B$91</f>
        <v>6.7999999999999996E-3</v>
      </c>
      <c r="L49" s="3">
        <f>[3]І.П.13!$B$97</f>
        <v>1.0111000000000001</v>
      </c>
      <c r="M49" s="3">
        <f>[3]І.П.13!$B$100</f>
        <v>0</v>
      </c>
      <c r="N49" s="59">
        <f t="shared" si="4"/>
        <v>6.8241999999999994</v>
      </c>
      <c r="O49" s="13">
        <f t="shared" si="5"/>
        <v>4348.3802399999995</v>
      </c>
      <c r="P49" s="29">
        <v>4.5006000000000004</v>
      </c>
      <c r="Q49" s="53">
        <f t="shared" si="6"/>
        <v>2867.7823200000003</v>
      </c>
      <c r="R49" s="5">
        <v>451.2</v>
      </c>
      <c r="S49" s="80">
        <f>44.8+71.7+69.5</f>
        <v>186</v>
      </c>
      <c r="T49" s="27"/>
      <c r="U49" s="27"/>
      <c r="V49" s="27"/>
      <c r="W49" s="27"/>
      <c r="X49" s="34"/>
      <c r="Y49" s="27"/>
      <c r="Z49" s="35"/>
      <c r="AA49" s="27"/>
      <c r="AB49" s="27"/>
      <c r="AC49" s="27"/>
      <c r="AD49" s="27"/>
      <c r="AE49" s="27"/>
      <c r="AF49" s="27"/>
      <c r="AG49" s="27"/>
      <c r="AH49" s="27"/>
    </row>
    <row r="50" spans="1:34" s="4" customFormat="1" ht="15.75">
      <c r="A50" s="11">
        <v>45</v>
      </c>
      <c r="B50" s="5" t="s">
        <v>51</v>
      </c>
      <c r="C50" s="10">
        <f t="shared" si="3"/>
        <v>631.1</v>
      </c>
      <c r="D50" s="7">
        <f>[3]І.П.15!$B$20</f>
        <v>2.2039</v>
      </c>
      <c r="E50" s="7">
        <f>[3]І.П.15!$B$48</f>
        <v>0.14779999999999999</v>
      </c>
      <c r="F50" s="7">
        <f>[3]І.П.15!$B$54</f>
        <v>1.331</v>
      </c>
      <c r="G50" s="7">
        <f>[3]І.П.15!$B$58</f>
        <v>0.83740000000000003</v>
      </c>
      <c r="H50" s="7">
        <f>[3]І.П.15!$B$62</f>
        <v>1.3157000000000001</v>
      </c>
      <c r="I50" s="7">
        <f>[3]І.П.15!$B$78</f>
        <v>3.2000000000000002E-3</v>
      </c>
      <c r="J50" s="7">
        <f>[3]І.П.15!$B$85</f>
        <v>5.1999999999999998E-3</v>
      </c>
      <c r="K50" s="7">
        <f>[3]І.П.15!$B$91</f>
        <v>7.0000000000000001E-3</v>
      </c>
      <c r="L50" s="3">
        <f>[3]І.П.15!$B$97</f>
        <v>7.1199999999999999E-2</v>
      </c>
      <c r="M50" s="3">
        <f>[3]І.П.15!$B$100</f>
        <v>0</v>
      </c>
      <c r="N50" s="59">
        <f t="shared" si="4"/>
        <v>5.9223999999999997</v>
      </c>
      <c r="O50" s="13">
        <f t="shared" si="5"/>
        <v>3737.62664</v>
      </c>
      <c r="P50" s="29">
        <v>4.5006000000000004</v>
      </c>
      <c r="Q50" s="53">
        <f t="shared" si="6"/>
        <v>2840.3286600000001</v>
      </c>
      <c r="R50" s="5">
        <v>631.1</v>
      </c>
      <c r="S50" s="80"/>
      <c r="T50" s="27"/>
      <c r="U50" s="27"/>
      <c r="V50" s="27"/>
      <c r="W50" s="27"/>
      <c r="X50" s="34"/>
      <c r="Y50" s="27"/>
      <c r="Z50" s="35"/>
      <c r="AA50" s="27"/>
      <c r="AB50" s="27"/>
      <c r="AC50" s="27"/>
      <c r="AD50" s="27"/>
      <c r="AE50" s="27"/>
      <c r="AF50" s="27"/>
      <c r="AG50" s="27"/>
      <c r="AH50" s="27"/>
    </row>
    <row r="51" spans="1:34" s="4" customFormat="1" ht="15.75">
      <c r="A51" s="11">
        <v>46</v>
      </c>
      <c r="B51" s="5" t="s">
        <v>52</v>
      </c>
      <c r="C51" s="10">
        <f t="shared" si="3"/>
        <v>631.9</v>
      </c>
      <c r="D51" s="7">
        <f>[3]І.П.15а!$B$20</f>
        <v>2.2012</v>
      </c>
      <c r="E51" s="7">
        <f>[3]І.П.15а!$B$48</f>
        <v>0.1477</v>
      </c>
      <c r="F51" s="7">
        <f>[3]І.П.15а!$B$54</f>
        <v>1.3293999999999999</v>
      </c>
      <c r="G51" s="7">
        <f>[3]І.П.15а!$B$58</f>
        <v>0.83630000000000004</v>
      </c>
      <c r="H51" s="7">
        <f>[3]І.П.15а!$B$62</f>
        <v>1.3113999999999999</v>
      </c>
      <c r="I51" s="7">
        <f>[3]І.П.15а!$B$78</f>
        <v>3.2000000000000002E-3</v>
      </c>
      <c r="J51" s="7">
        <f>[3]І.П.15а!$B$85</f>
        <v>5.1999999999999998E-3</v>
      </c>
      <c r="K51" s="7">
        <f>[3]І.П.15а!$B$91</f>
        <v>7.0000000000000001E-3</v>
      </c>
      <c r="L51" s="3">
        <f>[3]І.П.15а!$B$97</f>
        <v>8.3500000000000005E-2</v>
      </c>
      <c r="M51" s="3">
        <f>[3]І.П.15а!$B$100</f>
        <v>0</v>
      </c>
      <c r="N51" s="59">
        <f t="shared" si="4"/>
        <v>5.9248999999999992</v>
      </c>
      <c r="O51" s="13">
        <f t="shared" si="5"/>
        <v>3743.9443099999994</v>
      </c>
      <c r="P51" s="29">
        <v>4.5004</v>
      </c>
      <c r="Q51" s="53">
        <f t="shared" si="6"/>
        <v>2843.80276</v>
      </c>
      <c r="R51" s="5">
        <v>631.9</v>
      </c>
      <c r="S51" s="80"/>
      <c r="T51" s="27"/>
      <c r="U51" s="27"/>
      <c r="V51" s="27"/>
      <c r="W51" s="27"/>
      <c r="X51" s="34"/>
      <c r="Y51" s="27"/>
      <c r="Z51" s="35"/>
      <c r="AA51" s="27"/>
      <c r="AB51" s="27"/>
      <c r="AC51" s="27"/>
      <c r="AD51" s="27"/>
      <c r="AE51" s="27"/>
      <c r="AF51" s="27"/>
      <c r="AG51" s="27"/>
      <c r="AH51" s="27"/>
    </row>
    <row r="52" spans="1:34" s="4" customFormat="1" ht="15.75">
      <c r="A52" s="11">
        <v>47</v>
      </c>
      <c r="B52" s="5" t="s">
        <v>53</v>
      </c>
      <c r="C52" s="10">
        <f t="shared" si="3"/>
        <v>628.90000000000009</v>
      </c>
      <c r="D52" s="7">
        <f>[3]І.П.17!$B$20</f>
        <v>2.2117</v>
      </c>
      <c r="E52" s="7">
        <f>[3]І.П.17!$B$48</f>
        <v>0.14829999999999999</v>
      </c>
      <c r="F52" s="7">
        <f>[3]І.П.17!$B$54</f>
        <v>1.3357000000000001</v>
      </c>
      <c r="G52" s="7">
        <f>[3]І.П.17!$B$58</f>
        <v>0.84019999999999995</v>
      </c>
      <c r="H52" s="7">
        <f>[3]І.П.17!$B$62</f>
        <v>1.3097000000000001</v>
      </c>
      <c r="I52" s="7">
        <f>[3]І.П.17!$B$78</f>
        <v>3.2000000000000002E-3</v>
      </c>
      <c r="J52" s="7">
        <f>[3]І.П.17!$B$85</f>
        <v>5.1999999999999998E-3</v>
      </c>
      <c r="K52" s="7">
        <f>[3]І.П.17!$B$91</f>
        <v>7.0000000000000001E-3</v>
      </c>
      <c r="L52" s="3">
        <f>[3]І.П.17!$B$97</f>
        <v>0.81879999999999997</v>
      </c>
      <c r="M52" s="3">
        <f>[3]І.П.17!$B$100</f>
        <v>0</v>
      </c>
      <c r="N52" s="59">
        <f t="shared" si="4"/>
        <v>6.6798000000000002</v>
      </c>
      <c r="O52" s="13">
        <f t="shared" si="5"/>
        <v>4200.9262200000003</v>
      </c>
      <c r="P52" s="29">
        <v>4.5004</v>
      </c>
      <c r="Q52" s="53">
        <f t="shared" si="6"/>
        <v>2830.3015600000003</v>
      </c>
      <c r="R52" s="5">
        <v>557.20000000000005</v>
      </c>
      <c r="S52" s="80">
        <f>28.2+43.5</f>
        <v>71.7</v>
      </c>
      <c r="T52" s="27"/>
      <c r="U52" s="27"/>
      <c r="V52" s="27"/>
      <c r="W52" s="35"/>
      <c r="X52" s="27"/>
      <c r="Y52" s="27"/>
      <c r="Z52" s="35"/>
      <c r="AA52" s="27"/>
      <c r="AB52" s="27"/>
      <c r="AC52" s="27"/>
      <c r="AD52" s="27"/>
      <c r="AE52" s="27"/>
      <c r="AF52" s="27"/>
      <c r="AG52" s="27"/>
      <c r="AH52" s="27"/>
    </row>
    <row r="53" spans="1:34" s="4" customFormat="1" ht="15.75">
      <c r="A53" s="11">
        <v>48</v>
      </c>
      <c r="B53" s="5" t="s">
        <v>54</v>
      </c>
      <c r="C53" s="10">
        <f t="shared" si="3"/>
        <v>4691.8999999999996</v>
      </c>
      <c r="D53" s="7">
        <f>[4]Пер.1!$B$20</f>
        <v>1.7669999999999999</v>
      </c>
      <c r="E53" s="7">
        <f>[4]Пер.1!$B$48</f>
        <v>0.22370000000000001</v>
      </c>
      <c r="F53" s="7">
        <f>[4]Пер.1!$B$54</f>
        <v>1.202</v>
      </c>
      <c r="G53" s="7">
        <f>[4]Пер.1!$B$58</f>
        <v>1.3818999999999999</v>
      </c>
      <c r="H53" s="7">
        <f>[4]Пер.1!$B$62</f>
        <v>0.95830000000000004</v>
      </c>
      <c r="I53" s="7">
        <f>[4]Пер.1!$B$78</f>
        <v>2.5999999999999999E-3</v>
      </c>
      <c r="J53" s="7">
        <f>[4]Пер.1!$B$85</f>
        <v>2.3599999999999999E-2</v>
      </c>
      <c r="K53" s="7">
        <f>[4]Пер.1!$B$91</f>
        <v>3.2000000000000001E-2</v>
      </c>
      <c r="L53" s="3">
        <f>[4]Пер.1!$B$97</f>
        <v>0.2324</v>
      </c>
      <c r="M53" s="3">
        <f>[4]Пер.1!$B$100</f>
        <v>0</v>
      </c>
      <c r="N53" s="59">
        <f t="shared" si="4"/>
        <v>5.8234999999999992</v>
      </c>
      <c r="O53" s="13">
        <f t="shared" si="5"/>
        <v>27323.279649999993</v>
      </c>
      <c r="P53" s="29">
        <v>4.5007000000000001</v>
      </c>
      <c r="Q53" s="53">
        <f t="shared" si="6"/>
        <v>21116.834329999998</v>
      </c>
      <c r="R53" s="5">
        <v>4691.8999999999996</v>
      </c>
      <c r="S53" s="80"/>
      <c r="T53" s="27"/>
      <c r="U53" s="27"/>
      <c r="V53" s="27"/>
      <c r="W53" s="35"/>
      <c r="X53" s="27"/>
      <c r="Y53" s="27"/>
      <c r="Z53" s="35"/>
      <c r="AA53" s="27"/>
      <c r="AB53" s="27"/>
      <c r="AC53" s="27"/>
      <c r="AD53" s="27"/>
      <c r="AE53" s="27"/>
      <c r="AF53" s="27"/>
      <c r="AG53" s="27"/>
      <c r="AH53" s="27"/>
    </row>
    <row r="54" spans="1:34" s="4" customFormat="1" ht="15.75">
      <c r="A54" s="11">
        <v>49</v>
      </c>
      <c r="B54" s="5" t="s">
        <v>55</v>
      </c>
      <c r="C54" s="10">
        <f t="shared" si="3"/>
        <v>4698.3</v>
      </c>
      <c r="D54" s="7">
        <f>[4]Пер.3!$B$20</f>
        <v>1.7654000000000001</v>
      </c>
      <c r="E54" s="7">
        <f>[4]Пер.3!$B$48</f>
        <v>0.22339999999999999</v>
      </c>
      <c r="F54" s="7">
        <f>[4]Пер.3!$B$54</f>
        <v>1.2004999999999999</v>
      </c>
      <c r="G54" s="7">
        <f>[4]Пер.3!$B$58</f>
        <v>1.38</v>
      </c>
      <c r="H54" s="7">
        <f>[4]Пер.3!$B$62</f>
        <v>0.95699999999999996</v>
      </c>
      <c r="I54" s="7">
        <f>[4]Пер.3!$B$78</f>
        <v>2.5999999999999999E-3</v>
      </c>
      <c r="J54" s="7">
        <f>[4]Пер.3!$B$85</f>
        <v>2.3599999999999999E-2</v>
      </c>
      <c r="K54" s="7">
        <f>[4]Пер.3!$B$91</f>
        <v>3.1899999999999998E-2</v>
      </c>
      <c r="L54" s="3">
        <f>[4]Пер.3!$B$97</f>
        <v>0.1762</v>
      </c>
      <c r="M54" s="3">
        <f>[4]Пер.3!$B$100</f>
        <v>0</v>
      </c>
      <c r="N54" s="59">
        <f t="shared" si="4"/>
        <v>5.7606000000000002</v>
      </c>
      <c r="O54" s="13">
        <f t="shared" si="5"/>
        <v>27065.026980000002</v>
      </c>
      <c r="P54" s="29">
        <v>4.5006000000000004</v>
      </c>
      <c r="Q54" s="53">
        <f t="shared" si="6"/>
        <v>21145.168980000002</v>
      </c>
      <c r="R54" s="5">
        <v>4646</v>
      </c>
      <c r="S54" s="80">
        <v>52.3</v>
      </c>
      <c r="T54" s="27"/>
      <c r="U54" s="27"/>
      <c r="V54" s="27"/>
      <c r="W54" s="35"/>
      <c r="X54" s="27"/>
      <c r="Y54" s="27"/>
      <c r="Z54" s="35"/>
      <c r="AA54" s="27"/>
      <c r="AB54" s="27"/>
      <c r="AC54" s="27"/>
      <c r="AD54" s="27"/>
      <c r="AE54" s="27"/>
      <c r="AF54" s="27"/>
      <c r="AG54" s="27"/>
      <c r="AH54" s="27"/>
    </row>
    <row r="55" spans="1:34" s="4" customFormat="1" ht="15.75">
      <c r="A55" s="11">
        <v>50</v>
      </c>
      <c r="B55" s="5" t="s">
        <v>56</v>
      </c>
      <c r="C55" s="10">
        <f t="shared" si="3"/>
        <v>3120</v>
      </c>
      <c r="D55" s="7">
        <f>[4]Пер.5!$B$20</f>
        <v>1.7706</v>
      </c>
      <c r="E55" s="7">
        <f>[4]Пер.5!$B$48</f>
        <v>0.2243</v>
      </c>
      <c r="F55" s="7">
        <f>[4]Пер.5!$B$54</f>
        <v>1.1537999999999999</v>
      </c>
      <c r="G55" s="7">
        <f>[4]Пер.5!$B$58</f>
        <v>0.92030000000000001</v>
      </c>
      <c r="H55" s="7">
        <f>[4]Пер.5!$B$62</f>
        <v>0.96050000000000002</v>
      </c>
      <c r="I55" s="7">
        <f>[4]Пер.5!$B$78</f>
        <v>2.5999999999999999E-3</v>
      </c>
      <c r="J55" s="7">
        <f>[4]Пер.5!$B$85</f>
        <v>2.3800000000000002E-2</v>
      </c>
      <c r="K55" s="7">
        <f>[4]Пер.5!$B$91</f>
        <v>3.2000000000000001E-2</v>
      </c>
      <c r="L55" s="3">
        <f>[4]Пер.5!$B$97</f>
        <v>0.68110000000000004</v>
      </c>
      <c r="M55" s="3">
        <f>[4]Пер.5!$B$100</f>
        <v>0</v>
      </c>
      <c r="N55" s="59">
        <f t="shared" si="4"/>
        <v>5.7690000000000001</v>
      </c>
      <c r="O55" s="13">
        <f t="shared" si="5"/>
        <v>17999.28</v>
      </c>
      <c r="P55" s="29">
        <v>4.5007000000000001</v>
      </c>
      <c r="Q55" s="53">
        <f t="shared" si="6"/>
        <v>14042.184000000001</v>
      </c>
      <c r="R55" s="5">
        <v>3120</v>
      </c>
      <c r="S55" s="80"/>
      <c r="T55" s="27"/>
      <c r="U55" s="27"/>
      <c r="V55" s="27"/>
      <c r="W55" s="35"/>
      <c r="X55" s="34"/>
      <c r="Y55" s="33"/>
      <c r="Z55" s="35"/>
      <c r="AA55" s="27"/>
      <c r="AB55" s="27"/>
      <c r="AC55" s="27"/>
      <c r="AD55" s="27"/>
      <c r="AE55" s="27"/>
      <c r="AF55" s="27"/>
      <c r="AG55" s="27"/>
      <c r="AH55" s="27"/>
    </row>
    <row r="56" spans="1:34" s="4" customFormat="1" ht="15.75">
      <c r="A56" s="11">
        <v>51</v>
      </c>
      <c r="B56" s="5" t="s">
        <v>57</v>
      </c>
      <c r="C56" s="10">
        <f t="shared" si="3"/>
        <v>4691.3999999999996</v>
      </c>
      <c r="D56" s="7">
        <f>[4]Пер.7!$B$20</f>
        <v>1.7672000000000001</v>
      </c>
      <c r="E56" s="7">
        <f>[4]Пер.7!$B$48</f>
        <v>0.2238</v>
      </c>
      <c r="F56" s="7">
        <f>[4]Пер.7!$B$54</f>
        <v>1.2021999999999999</v>
      </c>
      <c r="G56" s="7">
        <f>[4]Пер.7!$B$58</f>
        <v>1.3819999999999999</v>
      </c>
      <c r="H56" s="7">
        <f>[4]Пер.7!$B$62</f>
        <v>0.95830000000000004</v>
      </c>
      <c r="I56" s="7">
        <f>[4]Пер.7!$B$78</f>
        <v>2.5999999999999999E-3</v>
      </c>
      <c r="J56" s="7">
        <f>[4]Пер.7!$B$85</f>
        <v>2.3599999999999999E-2</v>
      </c>
      <c r="K56" s="7">
        <f>[4]Пер.7!$B$91</f>
        <v>3.2000000000000001E-2</v>
      </c>
      <c r="L56" s="3">
        <f>[4]Пер.7!$B$97</f>
        <v>0.2442</v>
      </c>
      <c r="M56" s="3">
        <f>[4]Пер.7!$B$100</f>
        <v>0</v>
      </c>
      <c r="N56" s="59">
        <f t="shared" si="4"/>
        <v>5.8358999999999996</v>
      </c>
      <c r="O56" s="13">
        <f t="shared" si="5"/>
        <v>27378.541259999995</v>
      </c>
      <c r="P56" s="29">
        <v>4.5002000000000004</v>
      </c>
      <c r="Q56" s="53">
        <f t="shared" si="6"/>
        <v>21112.238280000001</v>
      </c>
      <c r="R56" s="5">
        <v>4691.3999999999996</v>
      </c>
      <c r="S56" s="80"/>
      <c r="T56" s="27"/>
      <c r="U56" s="27"/>
      <c r="V56" s="27"/>
      <c r="W56" s="35"/>
      <c r="X56" s="34"/>
      <c r="Y56" s="33"/>
      <c r="Z56" s="39"/>
      <c r="AA56" s="27"/>
      <c r="AB56" s="27"/>
      <c r="AC56" s="27"/>
      <c r="AD56" s="27"/>
      <c r="AE56" s="27"/>
      <c r="AF56" s="27"/>
      <c r="AG56" s="27"/>
      <c r="AH56" s="27"/>
    </row>
    <row r="57" spans="1:34" s="4" customFormat="1" ht="15.75">
      <c r="A57" s="11">
        <v>52</v>
      </c>
      <c r="B57" s="5" t="s">
        <v>58</v>
      </c>
      <c r="C57" s="10">
        <f t="shared" si="3"/>
        <v>3102.53</v>
      </c>
      <c r="D57" s="7">
        <f>[4]Пер.9!$B$20</f>
        <v>1.7551000000000001</v>
      </c>
      <c r="E57" s="7">
        <f>[4]Пер.9!$B$48</f>
        <v>0.22559999999999999</v>
      </c>
      <c r="F57" s="7">
        <f>[4]Пер.9!$B$54</f>
        <v>1.1604000000000001</v>
      </c>
      <c r="G57" s="7">
        <f>[4]Пер.9!$B$58</f>
        <v>0.9254</v>
      </c>
      <c r="H57" s="7">
        <f>[4]Пер.9!$B$62</f>
        <v>0.96589999999999998</v>
      </c>
      <c r="I57" s="7">
        <f>[4]Пер.9!$B$78</f>
        <v>2.5999999999999999E-3</v>
      </c>
      <c r="J57" s="7">
        <f>[4]Пер.9!$B$85</f>
        <v>2.3900000000000001E-2</v>
      </c>
      <c r="K57" s="7">
        <f>[4]Пер.9!$B$91</f>
        <v>3.2300000000000002E-2</v>
      </c>
      <c r="L57" s="3">
        <f>[4]Пер.9!$B$97</f>
        <v>0.15310000000000001</v>
      </c>
      <c r="M57" s="3">
        <f>[4]Пер.9!$B$100</f>
        <v>0</v>
      </c>
      <c r="N57" s="59">
        <f t="shared" si="4"/>
        <v>5.2443000000000008</v>
      </c>
      <c r="O57" s="13">
        <f t="shared" si="5"/>
        <v>16270.598079000003</v>
      </c>
      <c r="P57" s="29">
        <v>4.5002000000000004</v>
      </c>
      <c r="Q57" s="53">
        <f t="shared" si="6"/>
        <v>13962.005506000001</v>
      </c>
      <c r="R57" s="5">
        <v>3102.53</v>
      </c>
      <c r="S57" s="80"/>
      <c r="T57" s="27"/>
      <c r="U57" s="27"/>
      <c r="V57" s="27"/>
      <c r="W57" s="35"/>
      <c r="X57" s="34"/>
      <c r="Y57" s="33"/>
      <c r="Z57" s="39"/>
      <c r="AA57" s="39"/>
      <c r="AB57" s="41"/>
      <c r="AC57" s="28"/>
      <c r="AD57" s="28"/>
      <c r="AE57" s="112"/>
      <c r="AF57" s="27"/>
      <c r="AG57" s="27"/>
      <c r="AH57" s="27"/>
    </row>
    <row r="58" spans="1:34" s="4" customFormat="1" ht="15.75">
      <c r="A58" s="11">
        <v>53</v>
      </c>
      <c r="B58" s="5" t="s">
        <v>59</v>
      </c>
      <c r="C58" s="10">
        <f t="shared" si="3"/>
        <v>3121.2</v>
      </c>
      <c r="D58" s="7">
        <f>[4]Пер.13!$B$20</f>
        <v>1.77</v>
      </c>
      <c r="E58" s="7">
        <f>[4]Пер.13!$B$48</f>
        <v>0.2243</v>
      </c>
      <c r="F58" s="7">
        <f>[4]Пер.13!$B$54</f>
        <v>1.2302</v>
      </c>
      <c r="G58" s="7">
        <f>[4]Пер.13!$B$58</f>
        <v>0.91990000000000005</v>
      </c>
      <c r="H58" s="7">
        <f>[4]Пер.13!$B$62</f>
        <v>0.96009999999999995</v>
      </c>
      <c r="I58" s="7">
        <f>[4]Пер.13!$B$78</f>
        <v>2.5999999999999999E-3</v>
      </c>
      <c r="J58" s="7">
        <f>[4]Пер.13!$B$85</f>
        <v>2.3800000000000002E-2</v>
      </c>
      <c r="K58" s="7">
        <f>[4]Пер.13!$B$91</f>
        <v>3.2000000000000001E-2</v>
      </c>
      <c r="L58" s="3">
        <f>[4]Пер.13!$B$97</f>
        <v>0.68679999999999997</v>
      </c>
      <c r="M58" s="3">
        <f>[4]Пер.13!$B$100</f>
        <v>0</v>
      </c>
      <c r="N58" s="59">
        <f t="shared" si="4"/>
        <v>5.8497000000000003</v>
      </c>
      <c r="O58" s="13">
        <f t="shared" si="5"/>
        <v>18258.083640000001</v>
      </c>
      <c r="P58" s="29">
        <v>4.5003000000000002</v>
      </c>
      <c r="Q58" s="53">
        <f t="shared" si="6"/>
        <v>14046.336359999999</v>
      </c>
      <c r="R58" s="5">
        <v>3121.2</v>
      </c>
      <c r="S58" s="80"/>
      <c r="T58" s="27"/>
      <c r="U58" s="27"/>
      <c r="V58" s="27"/>
      <c r="W58" s="35"/>
      <c r="X58" s="34"/>
      <c r="Y58" s="33"/>
      <c r="Z58" s="39"/>
      <c r="AA58" s="39"/>
      <c r="AB58" s="41"/>
      <c r="AC58" s="28"/>
      <c r="AD58" s="28"/>
      <c r="AE58" s="112"/>
      <c r="AF58" s="27"/>
      <c r="AG58" s="27"/>
      <c r="AH58" s="27"/>
    </row>
    <row r="59" spans="1:34" s="4" customFormat="1" ht="15.75">
      <c r="A59" s="11">
        <v>54</v>
      </c>
      <c r="B59" s="5" t="s">
        <v>60</v>
      </c>
      <c r="C59" s="10">
        <f t="shared" si="3"/>
        <v>3119.3</v>
      </c>
      <c r="D59" s="7">
        <f>[4]Пер.17!$B$20</f>
        <v>1.7710999999999999</v>
      </c>
      <c r="E59" s="7">
        <f>[4]Пер.17!$B$48</f>
        <v>0.22439999999999999</v>
      </c>
      <c r="F59" s="7">
        <f>[4]Пер.17!$B$54</f>
        <v>1.2311000000000001</v>
      </c>
      <c r="G59" s="7">
        <f>[4]Пер.17!$B$58</f>
        <v>0.9204</v>
      </c>
      <c r="H59" s="7">
        <f>[4]Пер.17!$B$62</f>
        <v>0.9607</v>
      </c>
      <c r="I59" s="7">
        <f>[4]Пер.17!$B$78</f>
        <v>2.5999999999999999E-3</v>
      </c>
      <c r="J59" s="7">
        <f>[4]Пер.17!$B$85</f>
        <v>2.3800000000000002E-2</v>
      </c>
      <c r="K59" s="7">
        <f>[4]Пер.17!$B$91</f>
        <v>3.2000000000000001E-2</v>
      </c>
      <c r="L59" s="3">
        <f>[4]Пер.17!$B$97</f>
        <v>0.56030000000000002</v>
      </c>
      <c r="M59" s="3">
        <f>[4]Пер.17!$B$100</f>
        <v>0</v>
      </c>
      <c r="N59" s="59">
        <f t="shared" si="4"/>
        <v>5.7263999999999999</v>
      </c>
      <c r="O59" s="13">
        <f t="shared" si="5"/>
        <v>17862.359520000002</v>
      </c>
      <c r="P59" s="29">
        <v>4.5007999999999999</v>
      </c>
      <c r="Q59" s="53">
        <f t="shared" si="6"/>
        <v>14039.345440000001</v>
      </c>
      <c r="R59" s="5">
        <v>3119.3</v>
      </c>
      <c r="S59" s="80"/>
      <c r="T59" s="27"/>
      <c r="U59" s="27"/>
      <c r="V59" s="27"/>
      <c r="W59" s="35"/>
      <c r="X59" s="34"/>
      <c r="Y59" s="27"/>
      <c r="Z59" s="39"/>
      <c r="AA59" s="39"/>
      <c r="AB59" s="41"/>
      <c r="AC59" s="28"/>
      <c r="AD59" s="28"/>
      <c r="AE59" s="112"/>
      <c r="AF59" s="27"/>
      <c r="AG59" s="27"/>
      <c r="AH59" s="27"/>
    </row>
    <row r="60" spans="1:34" s="4" customFormat="1" ht="15.75">
      <c r="A60" s="11">
        <v>55</v>
      </c>
      <c r="B60" s="5" t="s">
        <v>61</v>
      </c>
      <c r="C60" s="10">
        <f t="shared" si="3"/>
        <v>3141.6</v>
      </c>
      <c r="D60" s="7">
        <f>[4]Пер.21!$B$20</f>
        <v>1.7609999999999999</v>
      </c>
      <c r="E60" s="7">
        <f>[4]Пер.21!$B$48</f>
        <v>0.22270000000000001</v>
      </c>
      <c r="F60" s="7">
        <f>[4]Пер.21!$B$54</f>
        <v>1.2222999999999999</v>
      </c>
      <c r="G60" s="7">
        <f>[4]Пер.21!$B$58</f>
        <v>0.91390000000000005</v>
      </c>
      <c r="H60" s="7">
        <f>[4]Пер.21!$B$62</f>
        <v>0.95389999999999997</v>
      </c>
      <c r="I60" s="7">
        <f>[4]Пер.21!$B$78</f>
        <v>2.5999999999999999E-3</v>
      </c>
      <c r="J60" s="7">
        <f>[4]Пер.21!$B$91</f>
        <v>3.1899999999999998E-2</v>
      </c>
      <c r="K60" s="7">
        <f>[4]Пер.21!$B$91</f>
        <v>3.1899999999999998E-2</v>
      </c>
      <c r="L60" s="3">
        <f>[4]Пер.21!$B$97</f>
        <v>0.14530000000000001</v>
      </c>
      <c r="M60" s="3">
        <f>[4]Пер.21!$B$100</f>
        <v>0</v>
      </c>
      <c r="N60" s="59">
        <f t="shared" si="4"/>
        <v>5.2854999999999999</v>
      </c>
      <c r="O60" s="13">
        <f t="shared" si="5"/>
        <v>16604.926799999997</v>
      </c>
      <c r="P60" s="29">
        <v>4.5007000000000001</v>
      </c>
      <c r="Q60" s="53">
        <f t="shared" si="6"/>
        <v>14139.39912</v>
      </c>
      <c r="R60" s="5">
        <v>3141.6</v>
      </c>
      <c r="S60" s="80"/>
      <c r="T60" s="27"/>
      <c r="U60" s="27"/>
      <c r="V60" s="27"/>
      <c r="W60" s="35"/>
      <c r="X60" s="34"/>
      <c r="Y60" s="27"/>
      <c r="Z60" s="39"/>
      <c r="AA60" s="39"/>
      <c r="AB60" s="41"/>
      <c r="AC60" s="28"/>
      <c r="AD60" s="28"/>
      <c r="AE60" s="112"/>
      <c r="AF60" s="27"/>
      <c r="AG60" s="27"/>
      <c r="AH60" s="27"/>
    </row>
    <row r="61" spans="1:34" s="4" customFormat="1" ht="15.75">
      <c r="A61" s="11">
        <v>56</v>
      </c>
      <c r="B61" s="5" t="s">
        <v>62</v>
      </c>
      <c r="C61" s="10">
        <f t="shared" si="3"/>
        <v>4689.3</v>
      </c>
      <c r="D61" s="7">
        <f>[4]Пер.23!$B$20</f>
        <v>1.7534000000000001</v>
      </c>
      <c r="E61" s="7">
        <f>[4]Пер.23!$B$48</f>
        <v>0.22389999999999999</v>
      </c>
      <c r="F61" s="7">
        <f>[4]Пер.23!$B$54</f>
        <v>1.2028000000000001</v>
      </c>
      <c r="G61" s="7">
        <f>[4]Пер.23!$B$58</f>
        <v>1.3826000000000001</v>
      </c>
      <c r="H61" s="7">
        <f>[4]Пер.23!$B$62</f>
        <v>0.95879999999999999</v>
      </c>
      <c r="I61" s="7">
        <f>[4]Пер.23!$B$78</f>
        <v>3.2000000000000002E-3</v>
      </c>
      <c r="J61" s="7">
        <f>[4]Пер.23!$B$85</f>
        <v>2.3599999999999999E-2</v>
      </c>
      <c r="K61" s="7">
        <f>[4]Пер.23!$B$91</f>
        <v>3.2000000000000001E-2</v>
      </c>
      <c r="L61" s="3">
        <f>[4]Пер.23!$B$97</f>
        <v>0.26690000000000003</v>
      </c>
      <c r="M61" s="3">
        <f>[4]Пер.23!$B$100</f>
        <v>0</v>
      </c>
      <c r="N61" s="59">
        <f t="shared" si="4"/>
        <v>5.8472</v>
      </c>
      <c r="O61" s="13">
        <f t="shared" si="5"/>
        <v>27419.274960000002</v>
      </c>
      <c r="P61" s="29">
        <v>4.5004</v>
      </c>
      <c r="Q61" s="53">
        <f t="shared" si="6"/>
        <v>21103.725720000002</v>
      </c>
      <c r="R61" s="5">
        <v>4689.3</v>
      </c>
      <c r="S61" s="80"/>
      <c r="T61" s="27"/>
      <c r="U61" s="27"/>
      <c r="V61" s="27"/>
      <c r="W61" s="35"/>
      <c r="X61" s="34"/>
      <c r="Y61" s="27"/>
      <c r="Z61" s="39"/>
      <c r="AA61" s="39"/>
      <c r="AB61" s="41"/>
      <c r="AC61" s="28"/>
      <c r="AD61" s="28"/>
      <c r="AE61" s="112"/>
      <c r="AF61" s="27"/>
      <c r="AG61" s="27"/>
      <c r="AH61" s="27"/>
    </row>
    <row r="62" spans="1:34" s="4" customFormat="1" ht="15.75">
      <c r="A62" s="11">
        <v>57</v>
      </c>
      <c r="B62" s="5" t="s">
        <v>63</v>
      </c>
      <c r="C62" s="10">
        <f t="shared" si="3"/>
        <v>3135.7</v>
      </c>
      <c r="D62" s="7">
        <f>[4]Пер.25!$B$20</f>
        <v>1.7629999999999999</v>
      </c>
      <c r="E62" s="7">
        <f>[4]Пер.25!$B$48</f>
        <v>0.22320000000000001</v>
      </c>
      <c r="F62" s="7">
        <f>[4]Пер.25!$B$54</f>
        <v>1.2245999999999999</v>
      </c>
      <c r="G62" s="7">
        <f>[4]Пер.25!$B$58</f>
        <v>0.91559999999999997</v>
      </c>
      <c r="H62" s="7">
        <f>[4]Пер.25!$B$62</f>
        <v>0.95569999999999999</v>
      </c>
      <c r="I62" s="7">
        <f>[4]Пер.25!$B$78</f>
        <v>2.5999999999999999E-3</v>
      </c>
      <c r="J62" s="7">
        <f>[4]Пер.25!$B$85</f>
        <v>2.3599999999999999E-2</v>
      </c>
      <c r="K62" s="7">
        <f>[4]Пер.25!$B$91</f>
        <v>3.1899999999999998E-2</v>
      </c>
      <c r="L62" s="3">
        <f>[4]Пер.25!$B$97</f>
        <v>0.57589999999999997</v>
      </c>
      <c r="M62" s="3">
        <f>[4]Пер.25!$B$100</f>
        <v>0</v>
      </c>
      <c r="N62" s="59">
        <f t="shared" si="4"/>
        <v>5.7160999999999991</v>
      </c>
      <c r="O62" s="13">
        <f t="shared" si="5"/>
        <v>17923.974769999997</v>
      </c>
      <c r="P62" s="29">
        <v>4.5003000000000002</v>
      </c>
      <c r="Q62" s="53">
        <f t="shared" si="6"/>
        <v>14111.59071</v>
      </c>
      <c r="R62" s="5">
        <v>3135.7</v>
      </c>
      <c r="S62" s="80"/>
      <c r="T62" s="27"/>
      <c r="U62" s="27"/>
      <c r="V62" s="27"/>
      <c r="W62" s="35"/>
      <c r="X62" s="34"/>
      <c r="Y62" s="27"/>
      <c r="Z62" s="39"/>
      <c r="AA62" s="39"/>
      <c r="AB62" s="41"/>
      <c r="AC62" s="28"/>
      <c r="AD62" s="28"/>
      <c r="AE62" s="112"/>
      <c r="AF62" s="27"/>
      <c r="AG62" s="27"/>
      <c r="AH62" s="27"/>
    </row>
    <row r="63" spans="1:34" s="4" customFormat="1" ht="15.75">
      <c r="A63" s="11">
        <v>58</v>
      </c>
      <c r="B63" s="5" t="s">
        <v>64</v>
      </c>
      <c r="C63" s="10">
        <f t="shared" si="3"/>
        <v>3149.4</v>
      </c>
      <c r="D63" s="7">
        <f>[4]Пер.27!$B$20</f>
        <v>1.7566999999999999</v>
      </c>
      <c r="E63" s="7">
        <f>[4]Пер.27!$B$48</f>
        <v>0.22220000000000001</v>
      </c>
      <c r="F63" s="7">
        <f>[4]Пер.27!$B$54</f>
        <v>1.2193000000000001</v>
      </c>
      <c r="G63" s="7">
        <f>[4]Пер.27!$B$58</f>
        <v>0.91159999999999997</v>
      </c>
      <c r="H63" s="7">
        <f>[4]Пер.27!$B$62</f>
        <v>0.9516</v>
      </c>
      <c r="I63" s="7">
        <f>[4]Пер.27!$B$78</f>
        <v>2.5999999999999999E-3</v>
      </c>
      <c r="J63" s="7">
        <f>[4]Пер.27!$B$85</f>
        <v>2.35E-2</v>
      </c>
      <c r="K63" s="7">
        <f>[4]Пер.27!$B$91</f>
        <v>3.1800000000000002E-2</v>
      </c>
      <c r="L63" s="3">
        <f>[4]Пер.27!$B$97</f>
        <v>0.497</v>
      </c>
      <c r="M63" s="3">
        <f>[4]Пер.27!$B$100</f>
        <v>0</v>
      </c>
      <c r="N63" s="59">
        <f t="shared" si="4"/>
        <v>5.6162999999999998</v>
      </c>
      <c r="O63" s="13">
        <f t="shared" si="5"/>
        <v>17687.97522</v>
      </c>
      <c r="P63" s="29">
        <v>4.5006000000000004</v>
      </c>
      <c r="Q63" s="53">
        <f t="shared" si="6"/>
        <v>14174.189640000002</v>
      </c>
      <c r="R63" s="5">
        <v>3149.4</v>
      </c>
      <c r="S63" s="80"/>
      <c r="T63" s="27"/>
      <c r="U63" s="27"/>
      <c r="V63" s="27"/>
      <c r="W63" s="35"/>
      <c r="X63" s="34"/>
      <c r="Y63" s="27"/>
      <c r="Z63" s="39"/>
      <c r="AA63" s="39"/>
      <c r="AB63" s="41"/>
      <c r="AC63" s="28"/>
      <c r="AD63" s="28"/>
      <c r="AE63" s="112"/>
      <c r="AF63" s="27"/>
      <c r="AG63" s="27"/>
      <c r="AH63" s="27"/>
    </row>
    <row r="64" spans="1:34" s="4" customFormat="1" ht="15.75">
      <c r="A64" s="11">
        <v>59</v>
      </c>
      <c r="B64" s="5" t="s">
        <v>65</v>
      </c>
      <c r="C64" s="10">
        <f t="shared" si="3"/>
        <v>3143.9</v>
      </c>
      <c r="D64" s="7">
        <f>[4]Пер.27а!$B$20</f>
        <v>1.649</v>
      </c>
      <c r="E64" s="7">
        <f>[4]Пер.27а!$B$48</f>
        <v>0.22259999999999999</v>
      </c>
      <c r="F64" s="7">
        <f>[4]Пер.27а!$B$54</f>
        <v>1.2214</v>
      </c>
      <c r="G64" s="7">
        <f>[4]Пер.27а!$B$58</f>
        <v>0.91320000000000001</v>
      </c>
      <c r="H64" s="7">
        <f>[4]Пер.27а!$B$62</f>
        <v>0.95320000000000005</v>
      </c>
      <c r="I64" s="7">
        <f>[4]Пер.27а!$B$78</f>
        <v>2.5999999999999999E-3</v>
      </c>
      <c r="J64" s="7">
        <f>[4]Пер.27а!$B$85</f>
        <v>2.35E-2</v>
      </c>
      <c r="K64" s="7">
        <f>[4]Пер.27а!$B$91</f>
        <v>3.1800000000000002E-2</v>
      </c>
      <c r="L64" s="3">
        <f>[4]Пер.27а!$B$97</f>
        <v>0.64319999999999999</v>
      </c>
      <c r="M64" s="3">
        <f>[4]Пер.27а!$B$100</f>
        <v>0</v>
      </c>
      <c r="N64" s="59">
        <f t="shared" si="4"/>
        <v>5.6604999999999999</v>
      </c>
      <c r="O64" s="13">
        <f t="shared" si="5"/>
        <v>17796.04595</v>
      </c>
      <c r="P64" s="29">
        <v>4.5003000000000002</v>
      </c>
      <c r="Q64" s="53">
        <f t="shared" si="6"/>
        <v>14148.493170000002</v>
      </c>
      <c r="R64" s="5">
        <v>3143.9</v>
      </c>
      <c r="S64" s="80"/>
      <c r="T64" s="27"/>
      <c r="U64" s="27"/>
      <c r="V64" s="27"/>
      <c r="W64" s="35"/>
      <c r="X64" s="34"/>
      <c r="Y64" s="27"/>
      <c r="Z64" s="39"/>
      <c r="AA64" s="39"/>
      <c r="AB64" s="41"/>
      <c r="AC64" s="28"/>
      <c r="AD64" s="28"/>
      <c r="AE64" s="112"/>
      <c r="AF64" s="27"/>
      <c r="AG64" s="27"/>
      <c r="AH64" s="27"/>
    </row>
    <row r="65" spans="1:34" s="4" customFormat="1" ht="15.75">
      <c r="A65" s="11">
        <v>60</v>
      </c>
      <c r="B65" s="5" t="s">
        <v>66</v>
      </c>
      <c r="C65" s="10">
        <f t="shared" si="3"/>
        <v>3164.12</v>
      </c>
      <c r="D65" s="7">
        <f>[4]Пер.27б!$B$20</f>
        <v>1.641</v>
      </c>
      <c r="E65" s="7">
        <f>[4]Пер.27б!$B$48</f>
        <v>0.22120000000000001</v>
      </c>
      <c r="F65" s="7">
        <f>[4]Пер.27б!$B$54</f>
        <v>1.2136</v>
      </c>
      <c r="G65" s="7">
        <f>[4]Пер.27б!$B$58</f>
        <v>0.90739999999999998</v>
      </c>
      <c r="H65" s="7">
        <f>[4]Пер.27б!$B$62</f>
        <v>0.94720000000000004</v>
      </c>
      <c r="I65" s="7">
        <f>[4]Пер.27б!$B$78</f>
        <v>2.5000000000000001E-3</v>
      </c>
      <c r="J65" s="7">
        <f>[4]Пер.27б!$B$85</f>
        <v>2.3400000000000001E-2</v>
      </c>
      <c r="K65" s="7">
        <f>[4]Пер.27б!$B$91</f>
        <v>3.1699999999999999E-2</v>
      </c>
      <c r="L65" s="3">
        <f>[4]Пер.27б!$B$97</f>
        <v>0.70499999999999996</v>
      </c>
      <c r="M65" s="3">
        <f>[4]Пер.27б!$B$100</f>
        <v>0</v>
      </c>
      <c r="N65" s="59">
        <f t="shared" si="4"/>
        <v>5.6929999999999996</v>
      </c>
      <c r="O65" s="13">
        <f t="shared" si="5"/>
        <v>18013.335159999999</v>
      </c>
      <c r="P65" s="29">
        <v>4.5006000000000004</v>
      </c>
      <c r="Q65" s="53">
        <f t="shared" si="6"/>
        <v>14240.438472</v>
      </c>
      <c r="R65" s="5">
        <v>3164.12</v>
      </c>
      <c r="S65" s="80"/>
      <c r="T65" s="27"/>
      <c r="U65" s="27"/>
      <c r="V65" s="27"/>
      <c r="W65" s="35"/>
      <c r="X65" s="34"/>
      <c r="Y65" s="27"/>
      <c r="Z65" s="39"/>
      <c r="AA65" s="39"/>
      <c r="AB65" s="41"/>
      <c r="AC65" s="28"/>
      <c r="AD65" s="28"/>
      <c r="AE65" s="112"/>
      <c r="AF65" s="27"/>
      <c r="AG65" s="27"/>
      <c r="AH65" s="27"/>
    </row>
    <row r="66" spans="1:34" s="4" customFormat="1" ht="15.75">
      <c r="A66" s="11">
        <v>61</v>
      </c>
      <c r="B66" s="5" t="s">
        <v>67</v>
      </c>
      <c r="C66" s="10">
        <f t="shared" si="3"/>
        <v>3138.23</v>
      </c>
      <c r="D66" s="7">
        <f>[4]Пер.29!$B$20</f>
        <v>1.7616000000000001</v>
      </c>
      <c r="E66" s="7">
        <f>[4]Пер.29!$B$48</f>
        <v>0.223</v>
      </c>
      <c r="F66" s="7">
        <f>[4]Пер.29!$B$54</f>
        <v>1.2236</v>
      </c>
      <c r="G66" s="7">
        <f>[4]Пер.29!$B$58</f>
        <v>0.91490000000000005</v>
      </c>
      <c r="H66" s="7">
        <f>[4]Пер.29!$B$62</f>
        <v>0.95499999999999996</v>
      </c>
      <c r="I66" s="7">
        <f>[4]Пер.29!$B$78</f>
        <v>2.5999999999999999E-3</v>
      </c>
      <c r="J66" s="7">
        <f>[4]Пер.29!$B$85</f>
        <v>2.3599999999999999E-2</v>
      </c>
      <c r="K66" s="7">
        <f>[4]Пер.29!$B$91</f>
        <v>3.1899999999999998E-2</v>
      </c>
      <c r="L66" s="3">
        <f>[4]Пер.29!$B$97</f>
        <v>0.17660000000000001</v>
      </c>
      <c r="M66" s="3">
        <f>[4]Пер.29!$B$100</f>
        <v>0</v>
      </c>
      <c r="N66" s="59">
        <f t="shared" si="4"/>
        <v>5.3127999999999993</v>
      </c>
      <c r="O66" s="13">
        <f t="shared" si="5"/>
        <v>16672.788343999997</v>
      </c>
      <c r="P66" s="29">
        <v>4.5003000000000002</v>
      </c>
      <c r="Q66" s="53">
        <f t="shared" si="6"/>
        <v>14122.976469000001</v>
      </c>
      <c r="R66" s="5">
        <v>3138.23</v>
      </c>
      <c r="S66" s="80"/>
      <c r="T66" s="27"/>
      <c r="U66" s="27"/>
      <c r="V66" s="27"/>
      <c r="W66" s="35"/>
      <c r="X66" s="34"/>
      <c r="Y66" s="27"/>
      <c r="Z66" s="39"/>
      <c r="AA66" s="39"/>
      <c r="AB66" s="41"/>
      <c r="AC66" s="28"/>
      <c r="AD66" s="28"/>
      <c r="AE66" s="112"/>
      <c r="AF66" s="27"/>
      <c r="AG66" s="27"/>
      <c r="AH66" s="27"/>
    </row>
    <row r="67" spans="1:34" s="4" customFormat="1" ht="15.75">
      <c r="A67" s="11">
        <v>62</v>
      </c>
      <c r="B67" s="5" t="s">
        <v>68</v>
      </c>
      <c r="C67" s="10">
        <f t="shared" si="3"/>
        <v>3123.7</v>
      </c>
      <c r="D67" s="7">
        <f>[4]Пер.33!$B$20</f>
        <v>1.7685999999999999</v>
      </c>
      <c r="E67" s="7">
        <f>[4]Пер.33!$B$48</f>
        <v>0.224</v>
      </c>
      <c r="F67" s="7">
        <f>[4]Пер.33!$B$54</f>
        <v>1.2293000000000001</v>
      </c>
      <c r="G67" s="7">
        <f>[4]Пер.33!$B$58</f>
        <v>0.91920000000000002</v>
      </c>
      <c r="H67" s="7">
        <f>[4]Пер.33!$B$62</f>
        <v>0.95940000000000003</v>
      </c>
      <c r="I67" s="7">
        <f>[4]Пер.33!$B$78</f>
        <v>2.5999999999999999E-3</v>
      </c>
      <c r="J67" s="7">
        <f>[4]Пер.33!$B$85</f>
        <v>2.3800000000000002E-2</v>
      </c>
      <c r="K67" s="7">
        <f>[4]Пер.33!$B$91</f>
        <v>3.2000000000000001E-2</v>
      </c>
      <c r="L67" s="3">
        <f>[4]Пер.33!$B$97</f>
        <v>0.75819999999999999</v>
      </c>
      <c r="M67" s="3">
        <f>[4]Пер.33!$B$100</f>
        <v>0</v>
      </c>
      <c r="N67" s="59">
        <f t="shared" si="4"/>
        <v>5.9171000000000005</v>
      </c>
      <c r="O67" s="13">
        <f t="shared" si="5"/>
        <v>18483.245269999999</v>
      </c>
      <c r="P67" s="29">
        <v>4.5004</v>
      </c>
      <c r="Q67" s="53">
        <f t="shared" si="6"/>
        <v>14057.899479999998</v>
      </c>
      <c r="R67" s="5">
        <v>3123.7</v>
      </c>
      <c r="S67" s="80"/>
      <c r="T67" s="27"/>
      <c r="U67" s="27"/>
      <c r="V67" s="27"/>
      <c r="W67" s="35"/>
      <c r="X67" s="34"/>
      <c r="Y67" s="27"/>
      <c r="Z67" s="39"/>
      <c r="AA67" s="39"/>
      <c r="AB67" s="41"/>
      <c r="AC67" s="28"/>
      <c r="AD67" s="28"/>
      <c r="AE67" s="112"/>
      <c r="AF67" s="27"/>
      <c r="AG67" s="27"/>
      <c r="AH67" s="27"/>
    </row>
    <row r="68" spans="1:34" s="4" customFormat="1" ht="15.75">
      <c r="A68" s="11">
        <v>63</v>
      </c>
      <c r="B68" s="5" t="s">
        <v>69</v>
      </c>
      <c r="C68" s="10">
        <f t="shared" si="3"/>
        <v>4697</v>
      </c>
      <c r="D68" s="7">
        <f>[1]Ш.сл.1!$B$20</f>
        <v>1.7659</v>
      </c>
      <c r="E68" s="7">
        <f>[1]Ш.сл.1!$B$48</f>
        <v>0.22339999999999999</v>
      </c>
      <c r="F68" s="7">
        <f>[1]Ш.сл.1!$B$54</f>
        <v>1.1496999999999999</v>
      </c>
      <c r="G68" s="7">
        <f>[1]Ш.сл.1!$B$58</f>
        <v>1.3805000000000001</v>
      </c>
      <c r="H68" s="7">
        <f>[1]Ш.сл.1!$B$62</f>
        <v>1.1233</v>
      </c>
      <c r="I68" s="7">
        <f>[1]Ш.сл.1!$B$78</f>
        <v>2.5999999999999999E-3</v>
      </c>
      <c r="J68" s="7">
        <f>[1]Ш.сл.1!$B$85</f>
        <v>2.2200000000000001E-2</v>
      </c>
      <c r="K68" s="7">
        <f>[1]Ш.сл.1!$B$91</f>
        <v>0.03</v>
      </c>
      <c r="L68" s="3">
        <f>[1]Ш.сл.1!$B$97</f>
        <v>0.28270000000000001</v>
      </c>
      <c r="M68" s="3">
        <f>[1]Ш.сл.1!$B$100</f>
        <v>0</v>
      </c>
      <c r="N68" s="59">
        <f t="shared" si="4"/>
        <v>5.9802999999999997</v>
      </c>
      <c r="O68" s="13">
        <f t="shared" si="5"/>
        <v>28089.469099999998</v>
      </c>
      <c r="P68" s="38">
        <v>4.5007000000000001</v>
      </c>
      <c r="Q68" s="53">
        <f t="shared" si="6"/>
        <v>21139.787899999999</v>
      </c>
      <c r="R68" s="5">
        <v>4697</v>
      </c>
      <c r="S68" s="80"/>
      <c r="T68" s="27"/>
      <c r="U68" s="27"/>
      <c r="V68" s="27"/>
      <c r="W68" s="35"/>
      <c r="X68" s="34"/>
      <c r="Y68" s="27"/>
      <c r="Z68" s="39"/>
      <c r="AA68" s="39"/>
      <c r="AB68" s="41"/>
      <c r="AC68" s="28"/>
      <c r="AD68" s="28"/>
      <c r="AE68" s="112"/>
      <c r="AF68" s="27"/>
      <c r="AG68" s="27"/>
      <c r="AH68" s="27"/>
    </row>
    <row r="69" spans="1:34" s="4" customFormat="1" ht="15.75">
      <c r="A69" s="11">
        <v>64</v>
      </c>
      <c r="B69" s="5" t="s">
        <v>70</v>
      </c>
      <c r="C69" s="10">
        <f t="shared" si="3"/>
        <v>4390.3</v>
      </c>
      <c r="D69" s="7">
        <f>[1]Ш.сл.3!$B$20</f>
        <v>1.8623000000000001</v>
      </c>
      <c r="E69" s="7">
        <f>[1]Ш.сл.3!$B$48</f>
        <v>0.2392</v>
      </c>
      <c r="F69" s="7">
        <f>[1]Ш.сл.3!$B$54</f>
        <v>1.23</v>
      </c>
      <c r="G69" s="7">
        <f>[1]Ш.сл.3!$B$58</f>
        <v>1.4767999999999999</v>
      </c>
      <c r="H69" s="7">
        <f>[1]Ш.сл.3!$B$62</f>
        <v>1.1226</v>
      </c>
      <c r="I69" s="7">
        <f>[1]Ш.сл.3!$B$78</f>
        <v>2.8E-3</v>
      </c>
      <c r="J69" s="7">
        <f>[1]Ш.сл.3!$B$85</f>
        <v>2.41E-2</v>
      </c>
      <c r="K69" s="7">
        <f>[1]Ш.сл.3!$B$91</f>
        <v>3.2599999999999997E-2</v>
      </c>
      <c r="L69" s="3">
        <f>[1]Ш.сл.3!$B$97</f>
        <v>1.9800000000000002E-2</v>
      </c>
      <c r="M69" s="3">
        <f>[1]Ш.сл.3!$B$100</f>
        <v>0</v>
      </c>
      <c r="N69" s="59">
        <f t="shared" si="4"/>
        <v>6.0102000000000002</v>
      </c>
      <c r="O69" s="13">
        <f t="shared" si="5"/>
        <v>26386.58106</v>
      </c>
      <c r="P69" s="32">
        <v>4.5002000000000004</v>
      </c>
      <c r="Q69" s="53">
        <f t="shared" si="6"/>
        <v>19757.228060000001</v>
      </c>
      <c r="R69" s="5">
        <v>4234.1000000000004</v>
      </c>
      <c r="S69" s="80">
        <v>156.19999999999999</v>
      </c>
      <c r="T69" s="27"/>
      <c r="U69" s="27"/>
      <c r="V69" s="27"/>
      <c r="W69" s="35"/>
      <c r="X69" s="34"/>
      <c r="Y69" s="27"/>
      <c r="Z69" s="39"/>
      <c r="AA69" s="39"/>
      <c r="AB69" s="41"/>
      <c r="AC69" s="28"/>
      <c r="AD69" s="28"/>
      <c r="AE69" s="112"/>
      <c r="AF69" s="27"/>
      <c r="AG69" s="27"/>
      <c r="AH69" s="27"/>
    </row>
    <row r="70" spans="1:34" s="4" customFormat="1" ht="15.75">
      <c r="A70" s="11">
        <v>65</v>
      </c>
      <c r="B70" s="5" t="s">
        <v>71</v>
      </c>
      <c r="C70" s="10">
        <f t="shared" si="3"/>
        <v>4679</v>
      </c>
      <c r="D70" s="7">
        <f>[1]Ш.сл.4!$B$20</f>
        <v>1.7710999999999999</v>
      </c>
      <c r="E70" s="7">
        <f>[1]Ш.сл.4!$B$48</f>
        <v>0.22439999999999999</v>
      </c>
      <c r="F70" s="7">
        <f>[1]Ш.сл.4!$B$54</f>
        <v>1.1797</v>
      </c>
      <c r="G70" s="7">
        <f>[1]Ш.сл.4!$B$58</f>
        <v>1.3857999999999999</v>
      </c>
      <c r="H70" s="7">
        <f>[1]Ш.сл.4!$B$62</f>
        <v>1.1202000000000001</v>
      </c>
      <c r="I70" s="7">
        <f>[1]Ш.сл.4!$B$78</f>
        <v>2.5999999999999999E-3</v>
      </c>
      <c r="J70" s="7">
        <f>[1]Ш.сл.4!$B$85</f>
        <v>2.12E-2</v>
      </c>
      <c r="K70" s="7">
        <f>[1]Ш.сл.4!$B$91</f>
        <v>2.8799999999999999E-2</v>
      </c>
      <c r="L70" s="3">
        <f>[1]Ш.сл.4!$B$97</f>
        <v>0.5242</v>
      </c>
      <c r="M70" s="3">
        <f>[1]Ш.сл.4!$B$100</f>
        <v>0</v>
      </c>
      <c r="N70" s="59">
        <f t="shared" ref="N70:N101" si="7">M70+L70+K70+J70+I70+H70+G70+F70+E70+D70</f>
        <v>6.2579999999999991</v>
      </c>
      <c r="O70" s="13">
        <f t="shared" ref="O70:O101" si="8">N70*C70</f>
        <v>29281.181999999997</v>
      </c>
      <c r="P70" s="32">
        <v>4.5003000000000002</v>
      </c>
      <c r="Q70" s="53">
        <f t="shared" ref="Q70:Q101" si="9">P70*C70</f>
        <v>21056.903700000003</v>
      </c>
      <c r="R70" s="5">
        <v>4592.8999999999996</v>
      </c>
      <c r="S70" s="80">
        <v>86.1</v>
      </c>
      <c r="T70" s="27"/>
      <c r="U70" s="27"/>
      <c r="V70" s="27"/>
      <c r="W70" s="27"/>
      <c r="X70" s="34"/>
      <c r="Y70" s="27"/>
      <c r="Z70" s="39"/>
      <c r="AA70" s="39"/>
      <c r="AB70" s="41"/>
      <c r="AC70" s="28"/>
      <c r="AD70" s="28"/>
      <c r="AE70" s="112"/>
      <c r="AF70" s="27"/>
      <c r="AG70" s="27"/>
      <c r="AH70" s="27"/>
    </row>
    <row r="71" spans="1:34" s="4" customFormat="1" ht="15.75">
      <c r="A71" s="11">
        <v>66</v>
      </c>
      <c r="B71" s="5" t="s">
        <v>73</v>
      </c>
      <c r="C71" s="10">
        <f t="shared" ref="C71:C134" si="10">R71+S71</f>
        <v>3149.7</v>
      </c>
      <c r="D71" s="7">
        <f>[1]Ш.сл.4а!$B$20</f>
        <v>1.7564</v>
      </c>
      <c r="E71" s="7">
        <f>[1]Ш.сл.4а!$B$48</f>
        <v>0.22220000000000001</v>
      </c>
      <c r="F71" s="7">
        <f>[1]Ш.сл.4а!$B$54</f>
        <v>1.143</v>
      </c>
      <c r="G71" s="7">
        <f>[1]Ш.сл.4а!$B$58</f>
        <v>0.91149999999999998</v>
      </c>
      <c r="H71" s="7">
        <f>[1]Ш.сл.4а!$B$62</f>
        <v>1.121</v>
      </c>
      <c r="I71" s="7">
        <f>[1]Ш.сл.4а!$B$78</f>
        <v>2.5999999999999999E-3</v>
      </c>
      <c r="J71" s="7">
        <f>[1]Ш.сл.4а!$B$85</f>
        <v>2.18E-2</v>
      </c>
      <c r="K71" s="7">
        <f>[1]Ш.сл.4а!$B$91</f>
        <v>2.9499999999999998E-2</v>
      </c>
      <c r="L71" s="3">
        <f>[1]Ш.сл.4а!$B$97</f>
        <v>0.72419999999999995</v>
      </c>
      <c r="M71" s="3">
        <f>[1]Ш.сл.4а!$B$100</f>
        <v>0</v>
      </c>
      <c r="N71" s="59">
        <f t="shared" si="7"/>
        <v>5.9321999999999999</v>
      </c>
      <c r="O71" s="13">
        <f t="shared" si="8"/>
        <v>18684.65034</v>
      </c>
      <c r="P71" s="32">
        <v>4.5003000000000002</v>
      </c>
      <c r="Q71" s="53">
        <f t="shared" si="9"/>
        <v>14174.59491</v>
      </c>
      <c r="R71" s="5">
        <v>3149.7</v>
      </c>
      <c r="S71" s="80"/>
      <c r="T71" s="27"/>
      <c r="U71" s="27"/>
      <c r="V71" s="27"/>
      <c r="W71" s="27"/>
      <c r="X71" s="34"/>
      <c r="Y71" s="27"/>
      <c r="Z71" s="39"/>
      <c r="AA71" s="39"/>
      <c r="AB71" s="41"/>
      <c r="AC71" s="28"/>
      <c r="AD71" s="28"/>
      <c r="AE71" s="112"/>
      <c r="AF71" s="27"/>
      <c r="AG71" s="27"/>
      <c r="AH71" s="27"/>
    </row>
    <row r="72" spans="1:34" s="4" customFormat="1" ht="15.75">
      <c r="A72" s="11">
        <v>67</v>
      </c>
      <c r="B72" s="5" t="s">
        <v>72</v>
      </c>
      <c r="C72" s="10">
        <f t="shared" si="10"/>
        <v>4382.9000000000005</v>
      </c>
      <c r="D72" s="7">
        <f>[1]Ш.сл.5!$B$20</f>
        <v>1.8653999999999999</v>
      </c>
      <c r="E72" s="7">
        <f>[1]Ш.сл.5!$B$48</f>
        <v>0.23949999999999999</v>
      </c>
      <c r="F72" s="7">
        <f>[1]Ш.сл.5!$B$54</f>
        <v>1.232</v>
      </c>
      <c r="G72" s="7">
        <f>[1]Ш.сл.5!$B$58</f>
        <v>1.4794</v>
      </c>
      <c r="H72" s="7">
        <f>[1]Ш.сл.5!$B$62</f>
        <v>1.1226</v>
      </c>
      <c r="I72" s="7">
        <f>[1]Ш.сл.5!$B$78</f>
        <v>2.8E-3</v>
      </c>
      <c r="J72" s="7">
        <f>[1]Ш.сл.5!$B$85</f>
        <v>2.18E-2</v>
      </c>
      <c r="K72" s="7">
        <f>[1]Ш.сл.5!$B$91</f>
        <v>2.9499999999999998E-2</v>
      </c>
      <c r="L72" s="3">
        <f>[1]Ш.сл.5!$B$97</f>
        <v>0.14000000000000001</v>
      </c>
      <c r="M72" s="3">
        <f>[1]Ш.сл.5!$B$100</f>
        <v>0</v>
      </c>
      <c r="N72" s="59">
        <f t="shared" si="7"/>
        <v>6.133</v>
      </c>
      <c r="O72" s="13">
        <f t="shared" si="8"/>
        <v>26880.325700000005</v>
      </c>
      <c r="P72" s="32">
        <v>4.5004999999999997</v>
      </c>
      <c r="Q72" s="53">
        <f t="shared" si="9"/>
        <v>19725.241450000001</v>
      </c>
      <c r="R72" s="5">
        <v>4317.3</v>
      </c>
      <c r="S72" s="80">
        <v>65.599999999999994</v>
      </c>
      <c r="T72" s="27"/>
      <c r="U72" s="27"/>
      <c r="V72" s="27"/>
      <c r="W72" s="27"/>
      <c r="X72" s="34"/>
      <c r="Y72" s="33"/>
      <c r="Z72" s="39"/>
      <c r="AA72" s="39"/>
      <c r="AB72" s="41"/>
      <c r="AC72" s="28"/>
      <c r="AD72" s="28"/>
      <c r="AE72" s="112"/>
      <c r="AF72" s="27"/>
      <c r="AG72" s="27"/>
      <c r="AH72" s="27"/>
    </row>
    <row r="73" spans="1:34" s="4" customFormat="1" ht="15.75">
      <c r="A73" s="11">
        <v>68</v>
      </c>
      <c r="B73" s="5" t="s">
        <v>74</v>
      </c>
      <c r="C73" s="10">
        <f t="shared" si="10"/>
        <v>5728.9</v>
      </c>
      <c r="D73" s="7">
        <f>'[1]Ш.сл.6а '!$B$20</f>
        <v>1.8865000000000001</v>
      </c>
      <c r="E73" s="7">
        <f>'[1]Ш.сл.6а '!$B$48</f>
        <v>0.24429999999999999</v>
      </c>
      <c r="F73" s="7">
        <f>'[1]Ш.сл.6а '!$B$54</f>
        <v>1.194</v>
      </c>
      <c r="G73" s="7">
        <f>'[1]Ш.сл.6а '!$B$58</f>
        <v>1.3952</v>
      </c>
      <c r="H73" s="7">
        <f>'[1]Ш.сл.6а '!$B$62</f>
        <v>1.129</v>
      </c>
      <c r="I73" s="7">
        <f>'[1]Ш.сл.6а '!$B$78</f>
        <v>2.5999999999999999E-3</v>
      </c>
      <c r="J73" s="7">
        <f>'[1]Ш.сл.6а '!$B$85</f>
        <v>2.2800000000000001E-2</v>
      </c>
      <c r="K73" s="7">
        <f>'[1]Ш.сл.6а '!$B$91</f>
        <v>3.0800000000000001E-2</v>
      </c>
      <c r="L73" s="3">
        <f>'[1]Ш.сл.6а '!$B$97</f>
        <v>0.2051</v>
      </c>
      <c r="M73" s="3">
        <f>'[1]Ш.сл.6а '!$B$100</f>
        <v>0</v>
      </c>
      <c r="N73" s="59">
        <f t="shared" si="7"/>
        <v>6.1102999999999996</v>
      </c>
      <c r="O73" s="13">
        <f t="shared" si="8"/>
        <v>35005.297669999993</v>
      </c>
      <c r="P73" s="32">
        <v>4.5003000000000002</v>
      </c>
      <c r="Q73" s="53">
        <f t="shared" si="9"/>
        <v>25781.768669999998</v>
      </c>
      <c r="R73" s="5">
        <v>5728.9</v>
      </c>
      <c r="S73" s="80"/>
      <c r="T73" s="27"/>
      <c r="U73" s="27"/>
      <c r="V73" s="27"/>
      <c r="W73" s="27"/>
      <c r="X73" s="34"/>
      <c r="Y73" s="33"/>
      <c r="Z73" s="39"/>
      <c r="AA73" s="39"/>
      <c r="AB73" s="41"/>
      <c r="AC73" s="28"/>
      <c r="AD73" s="28"/>
      <c r="AE73" s="112"/>
      <c r="AF73" s="27"/>
      <c r="AG73" s="27"/>
      <c r="AH73" s="27"/>
    </row>
    <row r="74" spans="1:34" s="4" customFormat="1" ht="15.75">
      <c r="A74" s="11">
        <v>69</v>
      </c>
      <c r="B74" s="5" t="s">
        <v>75</v>
      </c>
      <c r="C74" s="10">
        <f t="shared" si="10"/>
        <v>4423.3</v>
      </c>
      <c r="D74" s="7">
        <f>[5]С.Марк.1!$B$20</f>
        <v>1.8520000000000001</v>
      </c>
      <c r="E74" s="7">
        <f>[5]С.Марк.1!$B$48</f>
        <v>0.2374</v>
      </c>
      <c r="F74" s="7">
        <f>[5]С.Марк.1!$B$54</f>
        <v>1.2208000000000001</v>
      </c>
      <c r="G74" s="7">
        <f>[5]С.Марк.1!$B$58</f>
        <v>1.4658</v>
      </c>
      <c r="H74" s="7">
        <f>[5]С.Марк.1!$B$62</f>
        <v>1.3159000000000001</v>
      </c>
      <c r="I74" s="7">
        <f>[5]С.Марк.1!$B$78</f>
        <v>2.8E-3</v>
      </c>
      <c r="J74" s="7">
        <f>[5]С.Марк.1!$B$85</f>
        <v>2.4199999999999999E-2</v>
      </c>
      <c r="K74" s="7">
        <f>[5]С.Марк.1!$B$91</f>
        <v>3.2599999999999997E-2</v>
      </c>
      <c r="L74" s="3">
        <f>[5]С.Марк.1!$B$97</f>
        <v>0.77349999999999997</v>
      </c>
      <c r="M74" s="3">
        <f>[5]С.Марк.1!$B$100</f>
        <v>0</v>
      </c>
      <c r="N74" s="59">
        <f t="shared" si="7"/>
        <v>6.9249999999999998</v>
      </c>
      <c r="O74" s="13">
        <f t="shared" si="8"/>
        <v>30631.352500000001</v>
      </c>
      <c r="P74" s="30">
        <v>4.5002000000000004</v>
      </c>
      <c r="Q74" s="53">
        <f t="shared" si="9"/>
        <v>19905.734660000002</v>
      </c>
      <c r="R74" s="5">
        <v>4423.3</v>
      </c>
      <c r="S74" s="80"/>
      <c r="T74" s="27"/>
      <c r="U74" s="27"/>
      <c r="V74" s="27"/>
      <c r="W74" s="27"/>
      <c r="X74" s="34"/>
      <c r="Y74" s="33"/>
      <c r="Z74" s="39"/>
      <c r="AA74" s="39"/>
      <c r="AB74" s="41"/>
      <c r="AC74" s="28"/>
      <c r="AD74" s="28"/>
      <c r="AE74" s="112"/>
      <c r="AF74" s="27"/>
      <c r="AG74" s="27"/>
      <c r="AH74" s="27"/>
    </row>
    <row r="75" spans="1:34" s="4" customFormat="1" ht="15.75">
      <c r="A75" s="11">
        <v>70</v>
      </c>
      <c r="B75" s="5" t="s">
        <v>76</v>
      </c>
      <c r="C75" s="10">
        <f t="shared" si="10"/>
        <v>3745.4</v>
      </c>
      <c r="D75" s="7">
        <f>[5]С.Марк.2!$B$20</f>
        <v>1.9081999999999999</v>
      </c>
      <c r="E75" s="7">
        <f>[5]С.Марк.2!$B$48</f>
        <v>0.24909999999999999</v>
      </c>
      <c r="F75" s="7">
        <f>[5]С.Марк.2!$B$54</f>
        <v>1.2175</v>
      </c>
      <c r="G75" s="7">
        <f>[5]С.Марк.2!$B$58</f>
        <v>0.76659999999999995</v>
      </c>
      <c r="H75" s="7">
        <f>[5]С.Марк.2!$B$62</f>
        <v>1.1231</v>
      </c>
      <c r="I75" s="7">
        <f>[5]С.Марк.2!$B$78</f>
        <v>2.2000000000000001E-3</v>
      </c>
      <c r="J75" s="7">
        <f>[5]С.Марк.2!$B$85</f>
        <v>2.1999999999999999E-2</v>
      </c>
      <c r="K75" s="7">
        <f>[5]С.Марк.2!$B$91</f>
        <v>2.9600000000000001E-2</v>
      </c>
      <c r="L75" s="3">
        <f>[5]С.Марк.2!$B$97</f>
        <v>0.60899999999999999</v>
      </c>
      <c r="M75" s="3">
        <f>[5]С.Марк.2!$B$100</f>
        <v>0</v>
      </c>
      <c r="N75" s="59">
        <f t="shared" si="7"/>
        <v>5.9272999999999998</v>
      </c>
      <c r="O75" s="13">
        <f t="shared" si="8"/>
        <v>22200.109420000001</v>
      </c>
      <c r="P75" s="29">
        <v>4.5000999999999998</v>
      </c>
      <c r="Q75" s="53">
        <f t="shared" si="9"/>
        <v>16854.67454</v>
      </c>
      <c r="R75" s="5">
        <v>3745.4</v>
      </c>
      <c r="S75" s="80"/>
      <c r="T75" s="27"/>
      <c r="U75" s="27"/>
      <c r="V75" s="27"/>
      <c r="W75" s="27"/>
      <c r="X75" s="34"/>
      <c r="Y75" s="27"/>
      <c r="Z75" s="39"/>
      <c r="AA75" s="39"/>
      <c r="AB75" s="41"/>
      <c r="AC75" s="28"/>
      <c r="AD75" s="28"/>
      <c r="AE75" s="112"/>
      <c r="AF75" s="27"/>
      <c r="AG75" s="27"/>
      <c r="AH75" s="27"/>
    </row>
    <row r="76" spans="1:34" s="4" customFormat="1" ht="15.75">
      <c r="A76" s="11">
        <v>71</v>
      </c>
      <c r="B76" s="5" t="s">
        <v>77</v>
      </c>
      <c r="C76" s="10">
        <f t="shared" si="10"/>
        <v>4388.7</v>
      </c>
      <c r="D76" s="7">
        <f>[5]С.Марк.3!$B$20</f>
        <v>1.863</v>
      </c>
      <c r="E76" s="7">
        <f>[5]С.Марк.3!$B$48</f>
        <v>0.2392</v>
      </c>
      <c r="F76" s="7">
        <f>[5]С.Марк.3!$B$54</f>
        <v>1.2304999999999999</v>
      </c>
      <c r="G76" s="7">
        <f>[5]С.Марк.3!$B$58</f>
        <v>1.4774</v>
      </c>
      <c r="H76" s="7">
        <f>[5]С.Марк.3!$B$62</f>
        <v>1.1222000000000001</v>
      </c>
      <c r="I76" s="7">
        <f>[5]С.Марк.3!$B$78</f>
        <v>2.8E-3</v>
      </c>
      <c r="J76" s="7">
        <f>[5]С.Марк.3!$B$85</f>
        <v>2.1700000000000001E-2</v>
      </c>
      <c r="K76" s="7">
        <f>[5]С.Марк.3!$B$91</f>
        <v>2.9399999999999999E-2</v>
      </c>
      <c r="L76" s="3">
        <f>[5]С.Марк.3!$B$97</f>
        <v>0.80720000000000003</v>
      </c>
      <c r="M76" s="3">
        <f>[5]С.Марк.3!$B$100</f>
        <v>0</v>
      </c>
      <c r="N76" s="59">
        <f t="shared" si="7"/>
        <v>6.7934000000000001</v>
      </c>
      <c r="O76" s="13">
        <f t="shared" si="8"/>
        <v>29814.194579999999</v>
      </c>
      <c r="P76" s="29">
        <v>4.5003000000000002</v>
      </c>
      <c r="Q76" s="53">
        <f t="shared" si="9"/>
        <v>19750.466609999999</v>
      </c>
      <c r="R76" s="5">
        <v>4238.5</v>
      </c>
      <c r="S76" s="80">
        <v>150.19999999999999</v>
      </c>
      <c r="T76" s="33"/>
      <c r="U76" s="27"/>
      <c r="V76" s="27"/>
      <c r="W76" s="27"/>
      <c r="X76" s="34"/>
      <c r="Y76" s="33"/>
      <c r="Z76" s="39"/>
      <c r="AA76" s="39"/>
      <c r="AB76" s="41"/>
      <c r="AC76" s="28"/>
      <c r="AD76" s="28"/>
      <c r="AE76" s="112"/>
      <c r="AF76" s="27"/>
      <c r="AG76" s="27"/>
      <c r="AH76" s="27"/>
    </row>
    <row r="77" spans="1:34" s="4" customFormat="1" ht="15.75">
      <c r="A77" s="11">
        <v>72</v>
      </c>
      <c r="B77" s="5" t="s">
        <v>78</v>
      </c>
      <c r="C77" s="10">
        <f t="shared" si="10"/>
        <v>3760.4</v>
      </c>
      <c r="D77" s="7">
        <f>[5]С.Марк.4!$B$20</f>
        <v>1.9027000000000001</v>
      </c>
      <c r="E77" s="7">
        <f>[5]С.Марк.4!$B$48</f>
        <v>0.2482</v>
      </c>
      <c r="F77" s="7">
        <f>[5]С.Марк.4!$B$54</f>
        <v>1.2125999999999999</v>
      </c>
      <c r="G77" s="7">
        <f>[5]С.Марк.4!$B$58</f>
        <v>0.76359999999999995</v>
      </c>
      <c r="H77" s="7">
        <f>[5]С.Марк.4!$B$62</f>
        <v>1.1249</v>
      </c>
      <c r="I77" s="7">
        <f>[5]С.Марк.4!$B$78</f>
        <v>2.2000000000000001E-3</v>
      </c>
      <c r="J77" s="7">
        <f>[5]С.Марк.4!$B$85</f>
        <v>2.1999999999999999E-2</v>
      </c>
      <c r="K77" s="7">
        <f>[5]С.Марк.4!$B$91</f>
        <v>2.9600000000000001E-2</v>
      </c>
      <c r="L77" s="3">
        <f>[5]С.Марк.4!$B$97</f>
        <v>0.60660000000000003</v>
      </c>
      <c r="M77" s="3">
        <f>[5]С.Марк.4!$B$100</f>
        <v>0</v>
      </c>
      <c r="N77" s="59">
        <f t="shared" si="7"/>
        <v>5.9123999999999999</v>
      </c>
      <c r="O77" s="13">
        <f t="shared" si="8"/>
        <v>22232.988959999999</v>
      </c>
      <c r="P77" s="29">
        <v>4.5004</v>
      </c>
      <c r="Q77" s="53">
        <f t="shared" si="9"/>
        <v>16923.30416</v>
      </c>
      <c r="R77" s="5">
        <v>3760.4</v>
      </c>
      <c r="S77" s="80"/>
      <c r="T77" s="27"/>
      <c r="U77" s="27"/>
      <c r="V77" s="27"/>
      <c r="W77" s="27"/>
      <c r="X77" s="34"/>
      <c r="Y77" s="27"/>
      <c r="Z77" s="39"/>
      <c r="AA77" s="39"/>
      <c r="AB77" s="41"/>
      <c r="AC77" s="27"/>
      <c r="AD77" s="27"/>
      <c r="AE77" s="112"/>
      <c r="AF77" s="27"/>
      <c r="AG77" s="27"/>
      <c r="AH77" s="27"/>
    </row>
    <row r="78" spans="1:34" s="4" customFormat="1" ht="15.75">
      <c r="A78" s="11">
        <v>73</v>
      </c>
      <c r="B78" s="5" t="s">
        <v>79</v>
      </c>
      <c r="C78" s="10">
        <f t="shared" si="10"/>
        <v>3772.1000000000004</v>
      </c>
      <c r="D78" s="7">
        <f>[5]С.Марк.6!$B$20</f>
        <v>1.8977999999999999</v>
      </c>
      <c r="E78" s="7">
        <f>[5]С.Марк.6!$B$48</f>
        <v>0.24729999999999999</v>
      </c>
      <c r="F78" s="7">
        <f>[5]С.Марк.6!$B$54</f>
        <v>1.2089000000000001</v>
      </c>
      <c r="G78" s="7">
        <f>[5]С.Марк.6!$B$58</f>
        <v>0.76119999999999999</v>
      </c>
      <c r="H78" s="7">
        <f>[5]С.Марк.6!$B$62</f>
        <v>1.1249</v>
      </c>
      <c r="I78" s="7">
        <f>[5]С.Марк.6!$B$78</f>
        <v>2.2000000000000001E-3</v>
      </c>
      <c r="J78" s="7">
        <f>[5]С.Марк.6!$B$85</f>
        <v>2.18E-2</v>
      </c>
      <c r="K78" s="7">
        <f>[5]С.Марк.6!$B$91</f>
        <v>2.9499999999999998E-2</v>
      </c>
      <c r="L78" s="3">
        <f>[5]С.Марк.6!$B$97</f>
        <v>0.61180000000000001</v>
      </c>
      <c r="M78" s="3">
        <f>[5]С.Марк.6!$B$100</f>
        <v>0</v>
      </c>
      <c r="N78" s="59">
        <f t="shared" si="7"/>
        <v>5.9054000000000002</v>
      </c>
      <c r="O78" s="13">
        <f t="shared" si="8"/>
        <v>22275.759340000004</v>
      </c>
      <c r="P78" s="29">
        <v>4.5004</v>
      </c>
      <c r="Q78" s="53">
        <f t="shared" si="9"/>
        <v>16975.958840000003</v>
      </c>
      <c r="R78" s="5">
        <v>3728.3</v>
      </c>
      <c r="S78" s="80">
        <v>43.8</v>
      </c>
      <c r="T78" s="27"/>
      <c r="U78" s="27"/>
      <c r="V78" s="27"/>
      <c r="W78" s="27"/>
      <c r="X78" s="34"/>
      <c r="Y78" s="27"/>
      <c r="Z78" s="39"/>
      <c r="AA78" s="39"/>
      <c r="AB78" s="41"/>
      <c r="AC78" s="27"/>
      <c r="AD78" s="27"/>
      <c r="AE78" s="112"/>
      <c r="AF78" s="27"/>
      <c r="AG78" s="27"/>
      <c r="AH78" s="27"/>
    </row>
    <row r="79" spans="1:34" s="4" customFormat="1" ht="15.75">
      <c r="A79" s="11">
        <v>74</v>
      </c>
      <c r="B79" s="5" t="s">
        <v>80</v>
      </c>
      <c r="C79" s="10">
        <f t="shared" si="10"/>
        <v>2548</v>
      </c>
      <c r="D79" s="7">
        <f>[5]С.Марк.10!$B$20</f>
        <v>2.0278999999999998</v>
      </c>
      <c r="E79" s="7">
        <f>[5]С.Марк.10!$B$48</f>
        <v>0.2747</v>
      </c>
      <c r="F79" s="7">
        <f>[5]С.Марк.10!$B$54</f>
        <v>1.1774</v>
      </c>
      <c r="G79" s="7">
        <f>[5]С.Марк.10!$B$58</f>
        <v>1.1268</v>
      </c>
      <c r="H79" s="7">
        <f>[5]С.Марк.10!$B$62</f>
        <v>1.1356999999999999</v>
      </c>
      <c r="I79" s="7">
        <f>[5]С.Марк.10!$B$78</f>
        <v>3.2000000000000002E-3</v>
      </c>
      <c r="J79" s="7">
        <f>[5]С.Марк.10!$B$85</f>
        <v>2.3800000000000002E-2</v>
      </c>
      <c r="K79" s="7">
        <f>[5]С.Марк.10!$B$91</f>
        <v>3.2199999999999999E-2</v>
      </c>
      <c r="L79" s="3">
        <f>[5]С.Марк.10!$B$97</f>
        <v>0.34089999999999998</v>
      </c>
      <c r="M79" s="3">
        <f>[5]С.Марк.10!$B$100</f>
        <v>0</v>
      </c>
      <c r="N79" s="59">
        <f t="shared" si="7"/>
        <v>6.1425999999999998</v>
      </c>
      <c r="O79" s="13">
        <f t="shared" si="8"/>
        <v>15651.344799999999</v>
      </c>
      <c r="P79" s="29">
        <v>4.5007000000000001</v>
      </c>
      <c r="Q79" s="53">
        <f t="shared" si="9"/>
        <v>11467.783600000001</v>
      </c>
      <c r="R79" s="5">
        <v>2434.6999999999998</v>
      </c>
      <c r="S79" s="80">
        <v>113.3</v>
      </c>
      <c r="T79" s="27"/>
      <c r="U79" s="27"/>
      <c r="V79" s="27"/>
      <c r="W79" s="27"/>
      <c r="X79" s="34"/>
      <c r="Y79" s="27"/>
      <c r="Z79" s="39"/>
      <c r="AA79" s="39"/>
      <c r="AB79" s="41"/>
      <c r="AC79" s="27"/>
      <c r="AD79" s="27"/>
      <c r="AE79" s="112"/>
      <c r="AF79" s="27"/>
      <c r="AG79" s="27"/>
      <c r="AH79" s="27"/>
    </row>
    <row r="80" spans="1:34" s="4" customFormat="1" ht="15.75">
      <c r="A80" s="11">
        <v>75</v>
      </c>
      <c r="B80" s="5" t="s">
        <v>81</v>
      </c>
      <c r="C80" s="10">
        <f t="shared" si="10"/>
        <v>2579.9</v>
      </c>
      <c r="D80" s="7">
        <f>[5]С.Марк.12!$B$20</f>
        <v>2.0074000000000001</v>
      </c>
      <c r="E80" s="7">
        <f>[5]С.Марк.12!$B$48</f>
        <v>0.27129999999999999</v>
      </c>
      <c r="F80" s="7">
        <f>[5]С.Марк.12!$B$54</f>
        <v>1.1628000000000001</v>
      </c>
      <c r="G80" s="7">
        <f>[5]С.Марк.12!$B$58</f>
        <v>1.1129</v>
      </c>
      <c r="H80" s="7">
        <f>[5]С.Марк.12!$B$62</f>
        <v>1.1423000000000001</v>
      </c>
      <c r="I80" s="7">
        <f>[5]С.Марк.12!$B$78</f>
        <v>3.0999999999999999E-3</v>
      </c>
      <c r="J80" s="7">
        <f>[5]С.Марк.12!$B$85</f>
        <v>2.4400000000000002E-2</v>
      </c>
      <c r="K80" s="7">
        <f>[5]С.Марк.12!$B$91</f>
        <v>3.2899999999999999E-2</v>
      </c>
      <c r="L80" s="3">
        <f>[5]С.Марк.12!$B$97</f>
        <v>0.995</v>
      </c>
      <c r="M80" s="3">
        <f>[5]С.Марк.12!$B$100</f>
        <v>0</v>
      </c>
      <c r="N80" s="59">
        <f t="shared" si="7"/>
        <v>6.7521000000000004</v>
      </c>
      <c r="O80" s="13">
        <f t="shared" si="8"/>
        <v>17419.74279</v>
      </c>
      <c r="P80" s="29">
        <v>4.5004</v>
      </c>
      <c r="Q80" s="53">
        <f t="shared" si="9"/>
        <v>11610.58196</v>
      </c>
      <c r="R80" s="5">
        <v>2521.5</v>
      </c>
      <c r="S80" s="80">
        <v>58.4</v>
      </c>
      <c r="T80" s="27"/>
      <c r="U80" s="27"/>
      <c r="V80" s="27"/>
      <c r="W80" s="27"/>
      <c r="X80" s="34"/>
      <c r="Y80" s="27"/>
      <c r="Z80" s="39"/>
      <c r="AA80" s="39"/>
      <c r="AB80" s="41"/>
      <c r="AC80" s="27"/>
      <c r="AD80" s="27"/>
      <c r="AE80" s="112"/>
      <c r="AF80" s="27"/>
      <c r="AG80" s="27"/>
      <c r="AH80" s="27"/>
    </row>
    <row r="81" spans="1:34" s="4" customFormat="1" ht="15.75">
      <c r="A81" s="11">
        <v>76</v>
      </c>
      <c r="B81" s="5" t="s">
        <v>82</v>
      </c>
      <c r="C81" s="10">
        <f t="shared" si="10"/>
        <v>2610</v>
      </c>
      <c r="D81" s="7">
        <f>[5]С.Марк.14!$B$20</f>
        <v>1.9887999999999999</v>
      </c>
      <c r="E81" s="7">
        <f>[5]С.Марк.14!$B$48</f>
        <v>0.2681</v>
      </c>
      <c r="F81" s="7">
        <f>[5]С.Марк.14!$B$54</f>
        <v>1.1954</v>
      </c>
      <c r="G81" s="7">
        <f>[5]С.Марк.14!$B$58</f>
        <v>1.1000000000000001</v>
      </c>
      <c r="H81" s="7">
        <f>[5]С.Марк.14!$B$62</f>
        <v>1.1246</v>
      </c>
      <c r="I81" s="7">
        <f>[5]С.Марк.14!$B$78</f>
        <v>3.0999999999999999E-3</v>
      </c>
      <c r="J81" s="7">
        <f>[5]С.Марк.14!$B$85</f>
        <v>2.3900000000000001E-2</v>
      </c>
      <c r="K81" s="7">
        <f>[5]С.Марк.14!$B$91</f>
        <v>3.2300000000000002E-2</v>
      </c>
      <c r="L81" s="3">
        <f>[5]С.Марк.14!$B$97</f>
        <v>5.16E-2</v>
      </c>
      <c r="M81" s="3">
        <f>[5]С.Марк.14!$B$100</f>
        <v>0</v>
      </c>
      <c r="N81" s="59">
        <f t="shared" si="7"/>
        <v>5.7877999999999998</v>
      </c>
      <c r="O81" s="13">
        <f t="shared" si="8"/>
        <v>15106.157999999999</v>
      </c>
      <c r="P81" s="29">
        <v>4.5004999999999997</v>
      </c>
      <c r="Q81" s="53">
        <f t="shared" si="9"/>
        <v>11746.304999999998</v>
      </c>
      <c r="R81" s="5">
        <v>2554.6999999999998</v>
      </c>
      <c r="S81" s="80">
        <v>55.3</v>
      </c>
      <c r="T81" s="27"/>
      <c r="U81" s="27"/>
      <c r="V81" s="27"/>
      <c r="W81" s="27"/>
      <c r="X81" s="34"/>
      <c r="Y81" s="27"/>
      <c r="Z81" s="39"/>
      <c r="AA81" s="39"/>
      <c r="AB81" s="41"/>
      <c r="AC81" s="27"/>
      <c r="AD81" s="27"/>
      <c r="AE81" s="112"/>
      <c r="AF81" s="27"/>
      <c r="AG81" s="27"/>
      <c r="AH81" s="27"/>
    </row>
    <row r="82" spans="1:34" s="4" customFormat="1" ht="15.75">
      <c r="A82" s="11">
        <v>77</v>
      </c>
      <c r="B82" s="5" t="s">
        <v>83</v>
      </c>
      <c r="C82" s="10">
        <f t="shared" si="10"/>
        <v>3242.7000000000003</v>
      </c>
      <c r="D82" s="7">
        <f>[5]С.Марк.16!$B$20</f>
        <v>1.8024</v>
      </c>
      <c r="E82" s="7">
        <f>[5]С.Марк.16!$B$48</f>
        <v>0.2878</v>
      </c>
      <c r="F82" s="7">
        <f>[5]С.Марк.16!$B$54</f>
        <v>1.2212000000000001</v>
      </c>
      <c r="G82" s="7">
        <f>[5]С.Марк.16!$B$58</f>
        <v>0.88549999999999995</v>
      </c>
      <c r="H82" s="7">
        <f>[5]С.Марк.16!$B$62</f>
        <v>1.1254</v>
      </c>
      <c r="I82" s="7">
        <f>[5]С.Марк.16!$B$78</f>
        <v>2.5000000000000001E-3</v>
      </c>
      <c r="J82" s="7">
        <f>[5]С.Марк.16!$B$85</f>
        <v>2.1999999999999999E-2</v>
      </c>
      <c r="K82" s="7">
        <f>[5]С.Марк.16!$B$91</f>
        <v>2.9600000000000001E-2</v>
      </c>
      <c r="L82" s="3">
        <f>[5]С.Марк.16!$B$97</f>
        <v>0.72309999999999997</v>
      </c>
      <c r="M82" s="3">
        <f>[5]С.Марк.16!$B$100</f>
        <v>0</v>
      </c>
      <c r="N82" s="59">
        <f t="shared" si="7"/>
        <v>6.099499999999999</v>
      </c>
      <c r="O82" s="13">
        <f t="shared" si="8"/>
        <v>19778.84865</v>
      </c>
      <c r="P82" s="29">
        <v>4.5006000000000004</v>
      </c>
      <c r="Q82" s="53">
        <f t="shared" si="9"/>
        <v>14594.095620000002</v>
      </c>
      <c r="R82" s="5">
        <v>2593.8000000000002</v>
      </c>
      <c r="S82" s="80">
        <f>88.6+91.1+228.7+240.5</f>
        <v>648.9</v>
      </c>
      <c r="T82" s="27"/>
      <c r="U82" s="27"/>
      <c r="V82" s="27"/>
      <c r="W82" s="27"/>
      <c r="X82" s="34"/>
      <c r="Y82" s="27"/>
      <c r="Z82" s="39"/>
      <c r="AA82" s="39"/>
      <c r="AB82" s="41"/>
      <c r="AC82" s="27"/>
      <c r="AD82" s="27"/>
      <c r="AE82" s="112"/>
      <c r="AF82" s="27"/>
      <c r="AG82" s="27"/>
      <c r="AH82" s="27"/>
    </row>
    <row r="83" spans="1:34" s="4" customFormat="1" ht="15.75">
      <c r="A83" s="11">
        <v>78</v>
      </c>
      <c r="B83" s="5" t="s">
        <v>84</v>
      </c>
      <c r="C83" s="10">
        <f t="shared" si="10"/>
        <v>2607.4</v>
      </c>
      <c r="D83" s="7">
        <f>[5]С.Марк.18!$B$20</f>
        <v>1.9907999999999999</v>
      </c>
      <c r="E83" s="7">
        <f>[5]С.Марк.18!$B$48</f>
        <v>0.26840000000000003</v>
      </c>
      <c r="F83" s="7">
        <f>[5]С.Марк.18!$B$54</f>
        <v>1.1966000000000001</v>
      </c>
      <c r="G83" s="7">
        <f>[5]С.Марк.18!$B$58</f>
        <v>1.1011</v>
      </c>
      <c r="H83" s="7">
        <f>[5]С.Марк.18!$B$62</f>
        <v>1.1237999999999999</v>
      </c>
      <c r="I83" s="7">
        <f>[5]С.Марк.18!$B$78</f>
        <v>3.0999999999999999E-3</v>
      </c>
      <c r="J83" s="7">
        <f>[5]С.Марк.18!$B$85</f>
        <v>2.4E-2</v>
      </c>
      <c r="K83" s="7">
        <f>[5]С.Марк.18!$B$91</f>
        <v>3.2500000000000001E-2</v>
      </c>
      <c r="L83" s="3">
        <f>[5]С.Марк.18!$B$97</f>
        <v>0.13669999999999999</v>
      </c>
      <c r="M83" s="3">
        <f>[5]С.Марк.18!$B$100</f>
        <v>0</v>
      </c>
      <c r="N83" s="59">
        <f t="shared" si="7"/>
        <v>5.8769999999999998</v>
      </c>
      <c r="O83" s="13">
        <f t="shared" si="8"/>
        <v>15323.6898</v>
      </c>
      <c r="P83" s="29">
        <v>4.5000999999999998</v>
      </c>
      <c r="Q83" s="53">
        <f t="shared" si="9"/>
        <v>11733.560739999999</v>
      </c>
      <c r="R83" s="5">
        <v>2578.6</v>
      </c>
      <c r="S83" s="80">
        <v>28.8</v>
      </c>
      <c r="T83" s="27"/>
      <c r="U83" s="27"/>
      <c r="V83" s="27"/>
      <c r="W83" s="27"/>
      <c r="X83" s="34"/>
      <c r="Y83" s="27"/>
      <c r="Z83" s="39"/>
      <c r="AA83" s="39"/>
      <c r="AB83" s="41"/>
      <c r="AC83" s="27"/>
      <c r="AD83" s="27"/>
      <c r="AE83" s="112"/>
      <c r="AF83" s="27"/>
      <c r="AG83" s="27"/>
      <c r="AH83" s="27"/>
    </row>
    <row r="84" spans="1:34" s="4" customFormat="1" ht="15.75">
      <c r="A84" s="11">
        <v>79</v>
      </c>
      <c r="B84" s="5" t="s">
        <v>85</v>
      </c>
      <c r="C84" s="10">
        <f t="shared" si="10"/>
        <v>3773.3</v>
      </c>
      <c r="D84" s="7">
        <f>[5]С.Марк.20!$B$20</f>
        <v>1.8972</v>
      </c>
      <c r="E84" s="7">
        <f>[5]С.Марк.20!$B$48</f>
        <v>0.24729999999999999</v>
      </c>
      <c r="F84" s="7">
        <f>[5]С.Марк.20!$B$54</f>
        <v>1.2084999999999999</v>
      </c>
      <c r="G84" s="7">
        <f>[5]С.Марк.20!$B$58</f>
        <v>0.76090000000000002</v>
      </c>
      <c r="H84" s="7">
        <f>[5]С.Марк.20!$B$62</f>
        <v>1.1218999999999999</v>
      </c>
      <c r="I84" s="7">
        <f>[5]С.Марк.20!$B$78</f>
        <v>2.2000000000000001E-3</v>
      </c>
      <c r="J84" s="7">
        <f>[5]С.Марк.20!$B$85</f>
        <v>2.3599999999999999E-2</v>
      </c>
      <c r="K84" s="7">
        <f>[5]С.Марк.20!$B$91</f>
        <v>3.1899999999999998E-2</v>
      </c>
      <c r="L84" s="3">
        <f>[5]С.Марк.20!$B$97</f>
        <v>0.72540000000000004</v>
      </c>
      <c r="M84" s="3">
        <f>[5]С.Марк.20!$B$100</f>
        <v>0</v>
      </c>
      <c r="N84" s="59">
        <f t="shared" si="7"/>
        <v>6.0188999999999995</v>
      </c>
      <c r="O84" s="13">
        <f t="shared" si="8"/>
        <v>22711.11537</v>
      </c>
      <c r="P84" s="37">
        <v>4.5008999999999997</v>
      </c>
      <c r="Q84" s="53">
        <f t="shared" si="9"/>
        <v>16983.24597</v>
      </c>
      <c r="R84" s="5">
        <v>3773.3</v>
      </c>
      <c r="S84" s="80"/>
      <c r="T84" s="27"/>
      <c r="U84" s="27"/>
      <c r="V84" s="27"/>
      <c r="W84" s="27"/>
      <c r="X84" s="34"/>
      <c r="Y84" s="27"/>
      <c r="Z84" s="39"/>
      <c r="AA84" s="39"/>
      <c r="AB84" s="41"/>
      <c r="AC84" s="28"/>
      <c r="AD84" s="28"/>
      <c r="AE84" s="112"/>
      <c r="AF84" s="27"/>
      <c r="AG84" s="27"/>
      <c r="AH84" s="27"/>
    </row>
    <row r="85" spans="1:34" s="4" customFormat="1" ht="15.75">
      <c r="A85" s="11">
        <v>80</v>
      </c>
      <c r="B85" s="5" t="s">
        <v>87</v>
      </c>
      <c r="C85" s="10">
        <f t="shared" si="10"/>
        <v>639.6</v>
      </c>
      <c r="D85" s="7">
        <f>[6]Маяк.1!$B$20</f>
        <v>2.1808999999999998</v>
      </c>
      <c r="E85" s="7">
        <f>[6]Маяк.1!$B$48</f>
        <v>0.1459</v>
      </c>
      <c r="F85" s="7">
        <f>[6]Маяк.1!$B$54</f>
        <v>1.3132999999999999</v>
      </c>
      <c r="G85" s="7">
        <f>[6]Маяк.1!$B$58</f>
        <v>0.82620000000000005</v>
      </c>
      <c r="H85" s="7">
        <f>[6]Маяк.1!$B$62</f>
        <v>1.3008</v>
      </c>
      <c r="I85" s="7">
        <f>[6]Маяк.1!$B$78</f>
        <v>4.1999999999999997E-3</v>
      </c>
      <c r="J85" s="7">
        <f>[6]Маяк.1!$B$85</f>
        <v>5.3600000000000002E-2</v>
      </c>
      <c r="K85" s="7">
        <f>[6]Маяк.1!$B$91</f>
        <v>7.2599999999999998E-2</v>
      </c>
      <c r="L85" s="3">
        <f>[6]Маяк.1!$B$97</f>
        <v>1.4741</v>
      </c>
      <c r="M85" s="3">
        <f>[6]Маяк.1!$B$100</f>
        <v>0</v>
      </c>
      <c r="N85" s="59">
        <f t="shared" si="7"/>
        <v>7.3716000000000008</v>
      </c>
      <c r="O85" s="13">
        <f t="shared" si="8"/>
        <v>4714.8753600000009</v>
      </c>
      <c r="P85" s="32">
        <v>4.5006000000000004</v>
      </c>
      <c r="Q85" s="53">
        <f t="shared" si="9"/>
        <v>2878.5837600000004</v>
      </c>
      <c r="R85" s="5">
        <v>345.6</v>
      </c>
      <c r="S85" s="80">
        <f>135.1+89.5+40.3+29.1</f>
        <v>294</v>
      </c>
      <c r="T85" s="27"/>
      <c r="U85" s="27"/>
      <c r="V85" s="27"/>
      <c r="W85" s="35"/>
      <c r="X85" s="34"/>
      <c r="Y85" s="33"/>
      <c r="Z85" s="39"/>
      <c r="AA85" s="39"/>
      <c r="AB85" s="41"/>
      <c r="AC85" s="28"/>
      <c r="AD85" s="28"/>
      <c r="AE85" s="112"/>
      <c r="AF85" s="27"/>
      <c r="AG85" s="27"/>
      <c r="AH85" s="27"/>
    </row>
    <row r="86" spans="1:34" s="4" customFormat="1" ht="15.75">
      <c r="A86" s="11">
        <v>81</v>
      </c>
      <c r="B86" s="5" t="s">
        <v>88</v>
      </c>
      <c r="C86" s="10">
        <f t="shared" si="10"/>
        <v>374.5</v>
      </c>
      <c r="D86" s="7">
        <f>[6]Маяк.3!$B$20</f>
        <v>1.9043000000000001</v>
      </c>
      <c r="E86" s="7">
        <f>[6]Маяк.3!$B$48</f>
        <v>0.1177</v>
      </c>
      <c r="F86" s="7">
        <f>[6]Маяк.3!$B$54</f>
        <v>1.2817000000000001</v>
      </c>
      <c r="G86" s="7">
        <f>[6]Маяк.3!$B$58</f>
        <v>1.1785000000000001</v>
      </c>
      <c r="H86" s="7">
        <f>[6]Маяк.3!$B$62</f>
        <v>1.5196000000000001</v>
      </c>
      <c r="I86" s="7">
        <f>[6]Маяк.3!$B$78</f>
        <v>3.5999999999999999E-3</v>
      </c>
      <c r="J86" s="7">
        <f>[6]Маяк.3!$B$85</f>
        <v>8.6E-3</v>
      </c>
      <c r="K86" s="7">
        <f>[6]Маяк.3!$B$91</f>
        <v>1.1599999999999999E-2</v>
      </c>
      <c r="L86" s="3">
        <f>[6]Маяк.3!$B$97</f>
        <v>0.60909999999999997</v>
      </c>
      <c r="M86" s="3">
        <f>[6]Маяк.3!$B$100</f>
        <v>0</v>
      </c>
      <c r="N86" s="59">
        <f t="shared" si="7"/>
        <v>6.6347000000000005</v>
      </c>
      <c r="O86" s="13">
        <f t="shared" si="8"/>
        <v>2484.69515</v>
      </c>
      <c r="P86" s="32">
        <v>4.5004</v>
      </c>
      <c r="Q86" s="53">
        <f t="shared" si="9"/>
        <v>1685.3997999999999</v>
      </c>
      <c r="R86" s="5">
        <v>330.9</v>
      </c>
      <c r="S86" s="80">
        <v>43.6</v>
      </c>
      <c r="T86" s="27"/>
      <c r="U86" s="27"/>
      <c r="V86" s="27"/>
      <c r="W86" s="35"/>
      <c r="X86" s="34"/>
      <c r="Y86" s="27"/>
      <c r="Z86" s="39"/>
      <c r="AA86" s="39"/>
      <c r="AB86" s="41"/>
      <c r="AC86" s="28"/>
      <c r="AD86" s="28"/>
      <c r="AE86" s="112"/>
      <c r="AF86" s="27"/>
      <c r="AG86" s="27"/>
      <c r="AH86" s="27"/>
    </row>
    <row r="87" spans="1:34" s="4" customFormat="1" ht="15.75">
      <c r="A87" s="11">
        <v>82</v>
      </c>
      <c r="B87" s="5" t="s">
        <v>93</v>
      </c>
      <c r="C87" s="10">
        <f t="shared" si="10"/>
        <v>632.20000000000005</v>
      </c>
      <c r="D87" s="7">
        <f>[6]Маяк.3а!$B$20</f>
        <v>2.2000999999999999</v>
      </c>
      <c r="E87" s="7">
        <f>[6]Маяк.3а!$B$48</f>
        <v>0.14760000000000001</v>
      </c>
      <c r="F87" s="7">
        <f>[6]Маяк.3а!$B$54</f>
        <v>1.3286</v>
      </c>
      <c r="G87" s="7">
        <f>[6]Маяк.3а!$B$58</f>
        <v>0.83589999999999998</v>
      </c>
      <c r="H87" s="7">
        <f>[6]Маяк.3а!$B$62</f>
        <v>1.3081</v>
      </c>
      <c r="I87" s="7">
        <f>[6]Маяк.3а!$B$78</f>
        <v>3.2000000000000002E-3</v>
      </c>
      <c r="J87" s="7">
        <f>[6]Маяк.3а!$B$85</f>
        <v>5.1999999999999998E-3</v>
      </c>
      <c r="K87" s="7">
        <f>[6]Маяк.3а!$B$91</f>
        <v>7.0000000000000001E-3</v>
      </c>
      <c r="L87" s="3">
        <f>[6]Маяк.3а!$B$97</f>
        <v>0.72160000000000002</v>
      </c>
      <c r="M87" s="3">
        <f>[6]Маяк.3а!$B$100</f>
        <v>0</v>
      </c>
      <c r="N87" s="59">
        <f t="shared" si="7"/>
        <v>6.5572999999999997</v>
      </c>
      <c r="O87" s="13">
        <f t="shared" si="8"/>
        <v>4145.5250599999999</v>
      </c>
      <c r="P87" s="32">
        <v>4.5002000000000004</v>
      </c>
      <c r="Q87" s="53">
        <f t="shared" si="9"/>
        <v>2845.0264400000005</v>
      </c>
      <c r="R87" s="5">
        <v>632.20000000000005</v>
      </c>
      <c r="S87" s="80"/>
      <c r="T87" s="27"/>
      <c r="U87" s="27"/>
      <c r="V87" s="27"/>
      <c r="W87" s="35"/>
      <c r="X87" s="34"/>
      <c r="Y87" s="27"/>
      <c r="Z87" s="39"/>
      <c r="AA87" s="39"/>
      <c r="AB87" s="41"/>
      <c r="AC87" s="28"/>
      <c r="AD87" s="28"/>
      <c r="AE87" s="112"/>
      <c r="AF87" s="27"/>
      <c r="AG87" s="27"/>
      <c r="AH87" s="27"/>
    </row>
    <row r="88" spans="1:34" s="4" customFormat="1" ht="15.75">
      <c r="A88" s="11">
        <v>83</v>
      </c>
      <c r="B88" s="5" t="s">
        <v>89</v>
      </c>
      <c r="C88" s="10">
        <f t="shared" si="10"/>
        <v>374.5</v>
      </c>
      <c r="D88" s="7">
        <f>[6]Маяк.4!$B$20</f>
        <v>1.9043000000000001</v>
      </c>
      <c r="E88" s="7">
        <f>[6]Маяк.4!$B$48</f>
        <v>0.1177</v>
      </c>
      <c r="F88" s="7">
        <f>[6]Маяк.4!$B$54</f>
        <v>1.1214999999999999</v>
      </c>
      <c r="G88" s="7">
        <f>[6]Маяк.4!$B$58</f>
        <v>0.84309999999999996</v>
      </c>
      <c r="H88" s="7">
        <f>[6]Маяк.4!$B$62</f>
        <v>1.3108</v>
      </c>
      <c r="I88" s="7">
        <f>[6]Маяк.4!$B$78</f>
        <v>3.5999999999999999E-3</v>
      </c>
      <c r="J88" s="7">
        <f>[6]Маяк.4!$B$85</f>
        <v>8.6E-3</v>
      </c>
      <c r="K88" s="7">
        <f>[6]Маяк.4!$B$91</f>
        <v>1.1599999999999999E-2</v>
      </c>
      <c r="L88" s="3">
        <f>[6]Маяк.4!$B$97</f>
        <v>0.69040000000000001</v>
      </c>
      <c r="M88" s="3">
        <f>[6]Маяк.4!$B$100</f>
        <v>0</v>
      </c>
      <c r="N88" s="59">
        <f t="shared" si="7"/>
        <v>6.0116000000000005</v>
      </c>
      <c r="O88" s="13">
        <f t="shared" si="8"/>
        <v>2251.3442</v>
      </c>
      <c r="P88" s="32">
        <v>4.5007999999999999</v>
      </c>
      <c r="Q88" s="53">
        <f t="shared" si="9"/>
        <v>1685.5496000000001</v>
      </c>
      <c r="R88" s="5">
        <v>330.4</v>
      </c>
      <c r="S88" s="80">
        <v>44.1</v>
      </c>
      <c r="T88" s="27"/>
      <c r="U88" s="27"/>
      <c r="V88" s="27"/>
      <c r="W88" s="35"/>
      <c r="X88" s="34"/>
      <c r="Y88" s="27"/>
      <c r="Z88" s="39"/>
      <c r="AA88" s="39"/>
      <c r="AB88" s="41"/>
      <c r="AC88" s="28"/>
      <c r="AD88" s="28"/>
      <c r="AE88" s="112"/>
      <c r="AF88" s="27"/>
      <c r="AG88" s="27"/>
      <c r="AH88" s="27"/>
    </row>
    <row r="89" spans="1:34" s="4" customFormat="1" ht="15.75">
      <c r="A89" s="11">
        <v>84</v>
      </c>
      <c r="B89" s="5" t="s">
        <v>90</v>
      </c>
      <c r="C89" s="10">
        <f t="shared" si="10"/>
        <v>638.5</v>
      </c>
      <c r="D89" s="7">
        <f>[6]Маяк.5!$B$20</f>
        <v>2.1846000000000001</v>
      </c>
      <c r="E89" s="7">
        <f>[6]Маяк.5!$B$48</f>
        <v>0.1462</v>
      </c>
      <c r="F89" s="7">
        <f>[6]Маяк.5!$B$54</f>
        <v>1.2216</v>
      </c>
      <c r="G89" s="7">
        <f>[6]Маяк.5!$B$58</f>
        <v>0.8276</v>
      </c>
      <c r="H89" s="7">
        <f>[6]Маяк.5!$B$62</f>
        <v>1.3082</v>
      </c>
      <c r="I89" s="7">
        <f>[6]Маяк.5!$B$78</f>
        <v>4.1999999999999997E-3</v>
      </c>
      <c r="J89" s="7">
        <f>[6]Маяк.5!$B$85</f>
        <v>5.0000000000000001E-3</v>
      </c>
      <c r="K89" s="7">
        <f>[6]Маяк.5!$B$91</f>
        <v>6.7999999999999996E-3</v>
      </c>
      <c r="L89" s="3">
        <f>[6]Маяк.5!$B$97</f>
        <v>0.77090000000000003</v>
      </c>
      <c r="M89" s="3">
        <f>[6]Маяк.5!$B$100</f>
        <v>0</v>
      </c>
      <c r="N89" s="59">
        <f t="shared" si="7"/>
        <v>6.4750999999999994</v>
      </c>
      <c r="O89" s="13">
        <f t="shared" si="8"/>
        <v>4134.3513499999999</v>
      </c>
      <c r="P89" s="32">
        <v>4.5004999999999997</v>
      </c>
      <c r="Q89" s="53">
        <f t="shared" si="9"/>
        <v>2873.56925</v>
      </c>
      <c r="R89" s="5">
        <v>591.79999999999995</v>
      </c>
      <c r="S89" s="80">
        <v>46.7</v>
      </c>
      <c r="T89" s="27"/>
      <c r="U89" s="27"/>
      <c r="V89" s="27"/>
      <c r="W89" s="35"/>
      <c r="X89" s="34"/>
      <c r="Y89" s="33"/>
      <c r="Z89" s="39"/>
      <c r="AA89" s="39"/>
      <c r="AB89" s="41"/>
      <c r="AC89" s="28"/>
      <c r="AD89" s="28"/>
      <c r="AE89" s="112"/>
      <c r="AF89" s="27"/>
      <c r="AG89" s="27"/>
      <c r="AH89" s="27"/>
    </row>
    <row r="90" spans="1:34" s="4" customFormat="1" ht="15.75">
      <c r="A90" s="11">
        <v>85</v>
      </c>
      <c r="B90" s="5" t="s">
        <v>94</v>
      </c>
      <c r="C90" s="10">
        <f t="shared" si="10"/>
        <v>631.4</v>
      </c>
      <c r="D90" s="7">
        <f>[6]Маяк.5а!$B$20</f>
        <v>2.2029999999999998</v>
      </c>
      <c r="E90" s="7">
        <f>[6]Маяк.5а!$B$48</f>
        <v>0.14779999999999999</v>
      </c>
      <c r="F90" s="7">
        <f>[6]Маяк.5а!$B$54</f>
        <v>1.2354000000000001</v>
      </c>
      <c r="G90" s="7">
        <f>[6]Маяк.5а!$B$58</f>
        <v>0.83689999999999998</v>
      </c>
      <c r="H90" s="7">
        <f>[6]Маяк.5а!$B$62</f>
        <v>1.3098000000000001</v>
      </c>
      <c r="I90" s="7">
        <f>[6]Маяк.5а!$B$78</f>
        <v>4.3E-3</v>
      </c>
      <c r="J90" s="7">
        <f>[6]Маяк.5а!$B$85</f>
        <v>5.1999999999999998E-3</v>
      </c>
      <c r="K90" s="7">
        <f>[6]Маяк.5а!$B$91</f>
        <v>7.0000000000000001E-3</v>
      </c>
      <c r="L90" s="3">
        <f>[6]Маяк.5а!$B$97</f>
        <v>0.72250000000000003</v>
      </c>
      <c r="M90" s="3">
        <f>[6]Маяк.5а!$B$100</f>
        <v>0</v>
      </c>
      <c r="N90" s="59">
        <f t="shared" si="7"/>
        <v>6.4718999999999998</v>
      </c>
      <c r="O90" s="13">
        <f t="shared" si="8"/>
        <v>4086.3576599999997</v>
      </c>
      <c r="P90" s="32">
        <v>4.5006000000000004</v>
      </c>
      <c r="Q90" s="53">
        <f t="shared" si="9"/>
        <v>2841.67884</v>
      </c>
      <c r="R90" s="5">
        <v>631.4</v>
      </c>
      <c r="S90" s="80"/>
      <c r="T90" s="27"/>
      <c r="U90" s="27"/>
      <c r="V90" s="27"/>
      <c r="W90" s="35"/>
      <c r="X90" s="34"/>
      <c r="Y90" s="27"/>
      <c r="Z90" s="39"/>
      <c r="AA90" s="39"/>
      <c r="AB90" s="41"/>
      <c r="AC90" s="28"/>
      <c r="AD90" s="28"/>
      <c r="AE90" s="112"/>
      <c r="AF90" s="27"/>
      <c r="AG90" s="27"/>
      <c r="AH90" s="27"/>
    </row>
    <row r="91" spans="1:34" s="4" customFormat="1" ht="15.75">
      <c r="A91" s="11">
        <v>86</v>
      </c>
      <c r="B91" s="5" t="s">
        <v>91</v>
      </c>
      <c r="C91" s="10">
        <f t="shared" si="10"/>
        <v>636.79999999999995</v>
      </c>
      <c r="D91" s="7">
        <f>[6]Маяк.6!$B$20</f>
        <v>2.1905000000000001</v>
      </c>
      <c r="E91" s="7">
        <f>[6]Маяк.6!$B$48</f>
        <v>0.14649999999999999</v>
      </c>
      <c r="F91" s="7">
        <f>[6]Маяк.6!$B$54</f>
        <v>1.2248000000000001</v>
      </c>
      <c r="G91" s="7">
        <f>[6]Маяк.6!$B$58</f>
        <v>0.82979999999999998</v>
      </c>
      <c r="H91" s="7">
        <f>[6]Маяк.6!$B$62</f>
        <v>1.3090999999999999</v>
      </c>
      <c r="I91" s="7">
        <f>[6]Маяк.6!$B$78</f>
        <v>3.2000000000000002E-3</v>
      </c>
      <c r="J91" s="7">
        <f>[6]Маяк.6!$B$85</f>
        <v>5.0000000000000001E-3</v>
      </c>
      <c r="K91" s="7">
        <f>[6]Маяк.6!$B$91</f>
        <v>6.7999999999999996E-3</v>
      </c>
      <c r="L91" s="3">
        <f>[6]Маяк.6!$B$97</f>
        <v>0.71640000000000004</v>
      </c>
      <c r="M91" s="3">
        <f>[6]Маяк.6!$B$100</f>
        <v>0</v>
      </c>
      <c r="N91" s="59">
        <f t="shared" si="7"/>
        <v>6.4321000000000002</v>
      </c>
      <c r="O91" s="13">
        <f t="shared" si="8"/>
        <v>4095.96128</v>
      </c>
      <c r="P91" s="32">
        <v>4.5007999999999999</v>
      </c>
      <c r="Q91" s="53">
        <f t="shared" si="9"/>
        <v>2866.1094399999997</v>
      </c>
      <c r="R91" s="5">
        <v>636.79999999999995</v>
      </c>
      <c r="S91" s="80"/>
      <c r="T91" s="27"/>
      <c r="U91" s="27"/>
      <c r="V91" s="27"/>
      <c r="W91" s="36"/>
      <c r="X91" s="36"/>
      <c r="Y91" s="36"/>
      <c r="Z91" s="39"/>
      <c r="AA91" s="39"/>
      <c r="AB91" s="41"/>
      <c r="AC91" s="28"/>
      <c r="AD91" s="28"/>
      <c r="AE91" s="112"/>
      <c r="AF91" s="27"/>
      <c r="AG91" s="27"/>
      <c r="AH91" s="27"/>
    </row>
    <row r="92" spans="1:34" s="4" customFormat="1" ht="15.75">
      <c r="A92" s="11">
        <v>87</v>
      </c>
      <c r="B92" s="5" t="s">
        <v>92</v>
      </c>
      <c r="C92" s="10">
        <f t="shared" si="10"/>
        <v>368.4</v>
      </c>
      <c r="D92" s="7">
        <f>[6]Маяк.8!$B$20</f>
        <v>1.925</v>
      </c>
      <c r="E92" s="7">
        <f>[6]Маяк.8!$B$48</f>
        <v>0.1196</v>
      </c>
      <c r="F92" s="7">
        <f>[6]Маяк.8!$B$54</f>
        <v>1.1400999999999999</v>
      </c>
      <c r="G92" s="7">
        <f>[6]Маяк.8!$B$58</f>
        <v>1.1879</v>
      </c>
      <c r="H92" s="7">
        <f>[6]Маяк.8!$B$62</f>
        <v>1.3505</v>
      </c>
      <c r="I92" s="7">
        <f>[6]Маяк.8!$B$78</f>
        <v>3.7000000000000002E-3</v>
      </c>
      <c r="J92" s="7">
        <f>[6]Маяк.8!$B$85</f>
        <v>8.8000000000000005E-3</v>
      </c>
      <c r="K92" s="7">
        <f>[6]Маяк.8!$B$91</f>
        <v>1.1900000000000001E-2</v>
      </c>
      <c r="L92" s="3">
        <f>[6]Маяк.8!$B$97</f>
        <v>1.2383</v>
      </c>
      <c r="M92" s="3">
        <f>[6]Маяк.8!$B$100</f>
        <v>0</v>
      </c>
      <c r="N92" s="59">
        <f t="shared" si="7"/>
        <v>6.9858000000000002</v>
      </c>
      <c r="O92" s="13">
        <f t="shared" si="8"/>
        <v>2573.5687199999998</v>
      </c>
      <c r="P92" s="32">
        <v>4.5004</v>
      </c>
      <c r="Q92" s="53">
        <f t="shared" si="9"/>
        <v>1657.9473599999999</v>
      </c>
      <c r="R92" s="5">
        <v>368.4</v>
      </c>
      <c r="S92" s="80"/>
      <c r="T92" s="27"/>
      <c r="U92" s="27"/>
      <c r="V92" s="27"/>
      <c r="W92" s="36"/>
      <c r="X92" s="36"/>
      <c r="Y92" s="36"/>
      <c r="Z92" s="112"/>
      <c r="AA92" s="39"/>
      <c r="AB92" s="41"/>
      <c r="AC92" s="40"/>
      <c r="AD92" s="40"/>
      <c r="AE92" s="112"/>
      <c r="AF92" s="27"/>
      <c r="AG92" s="27"/>
      <c r="AH92" s="27"/>
    </row>
    <row r="93" spans="1:34" s="4" customFormat="1" ht="15.75">
      <c r="A93" s="11">
        <v>88</v>
      </c>
      <c r="B93" s="5" t="s">
        <v>95</v>
      </c>
      <c r="C93" s="10">
        <f t="shared" si="10"/>
        <v>635</v>
      </c>
      <c r="D93" s="7">
        <f>[6]Маяк.9!$B$20</f>
        <v>2.1905000000000001</v>
      </c>
      <c r="E93" s="7">
        <f>[6]Маяк.9!$B$48</f>
        <v>0.14699999999999999</v>
      </c>
      <c r="F93" s="7">
        <f>[6]Маяк.9!$B$54</f>
        <v>1.2282999999999999</v>
      </c>
      <c r="G93" s="7">
        <f>[6]Маяк.9!$B$58</f>
        <v>0.83220000000000005</v>
      </c>
      <c r="H93" s="7">
        <f>[6]Маяк.9!$B$62</f>
        <v>1.3102</v>
      </c>
      <c r="I93" s="7">
        <f>[6]Маяк.9!$B$78</f>
        <v>3.2000000000000002E-3</v>
      </c>
      <c r="J93" s="7">
        <f>[6]Маяк.9!$B$85</f>
        <v>5.1999999999999998E-3</v>
      </c>
      <c r="K93" s="7">
        <f>[6]Маяк.9!$B$91</f>
        <v>6.7999999999999996E-3</v>
      </c>
      <c r="L93" s="3">
        <f>[6]Маяк.9!$B$97</f>
        <v>1.1576</v>
      </c>
      <c r="M93" s="3">
        <f>[6]Маяк.9!$B$100</f>
        <v>0</v>
      </c>
      <c r="N93" s="59">
        <f t="shared" si="7"/>
        <v>6.8810000000000002</v>
      </c>
      <c r="O93" s="13">
        <f t="shared" si="8"/>
        <v>4369.4350000000004</v>
      </c>
      <c r="P93" s="32">
        <v>4.5002000000000004</v>
      </c>
      <c r="Q93" s="53">
        <f t="shared" si="9"/>
        <v>2857.6270000000004</v>
      </c>
      <c r="R93" s="5">
        <v>549.20000000000005</v>
      </c>
      <c r="S93" s="80">
        <f>41.9+43.9</f>
        <v>85.8</v>
      </c>
      <c r="T93" s="27"/>
      <c r="U93" s="27"/>
      <c r="V93" s="36"/>
      <c r="W93" s="36"/>
      <c r="X93" s="36"/>
      <c r="Y93" s="36"/>
      <c r="Z93" s="112"/>
      <c r="AA93" s="112"/>
      <c r="AB93" s="112"/>
      <c r="AC93" s="112"/>
      <c r="AD93" s="112"/>
      <c r="AE93" s="112"/>
      <c r="AF93" s="27"/>
      <c r="AG93" s="27"/>
      <c r="AH93" s="27"/>
    </row>
    <row r="94" spans="1:34" s="4" customFormat="1" ht="15.75">
      <c r="A94" s="11">
        <v>89</v>
      </c>
      <c r="B94" s="5" t="s">
        <v>101</v>
      </c>
      <c r="C94" s="10">
        <f t="shared" si="10"/>
        <v>370.8</v>
      </c>
      <c r="D94" s="7">
        <f>[6]Маяк.9а!$B$20</f>
        <v>1.9127000000000001</v>
      </c>
      <c r="E94" s="7">
        <f>[6]Маяк.9а!$B$48</f>
        <v>0.1188</v>
      </c>
      <c r="F94" s="7">
        <f>[6]Маяк.9а!$B$54</f>
        <v>1.1327</v>
      </c>
      <c r="G94" s="7">
        <f>[6]Маяк.9а!$B$58</f>
        <v>1.1825000000000001</v>
      </c>
      <c r="H94" s="7">
        <f>[6]Маяк.9а!$B$62</f>
        <v>1.7322</v>
      </c>
      <c r="I94" s="7">
        <f>[6]Маяк.9а!$B$78</f>
        <v>3.7000000000000002E-3</v>
      </c>
      <c r="J94" s="7">
        <f>[6]Маяк.9а!$B$85</f>
        <v>8.8000000000000005E-3</v>
      </c>
      <c r="K94" s="7">
        <f>[6]Маяк.9а!$B$91</f>
        <v>1.18E-2</v>
      </c>
      <c r="L94" s="3">
        <f>[6]Маяк.9а!$B$97</f>
        <v>0.92269999999999996</v>
      </c>
      <c r="M94" s="3">
        <f>[6]Маяк.9а!$B$100</f>
        <v>0</v>
      </c>
      <c r="N94" s="59">
        <f t="shared" si="7"/>
        <v>7.0259</v>
      </c>
      <c r="O94" s="13">
        <f t="shared" si="8"/>
        <v>2605.20372</v>
      </c>
      <c r="P94" s="32">
        <v>4.5004</v>
      </c>
      <c r="Q94" s="53">
        <f t="shared" si="9"/>
        <v>1668.7483199999999</v>
      </c>
      <c r="R94" s="5">
        <v>370.8</v>
      </c>
      <c r="S94" s="80"/>
      <c r="T94" s="27"/>
      <c r="U94" s="27"/>
      <c r="V94" s="36"/>
      <c r="W94" s="36"/>
      <c r="X94" s="36"/>
      <c r="Y94" s="36"/>
      <c r="Z94" s="36"/>
      <c r="AA94" s="112"/>
      <c r="AB94" s="112"/>
      <c r="AC94" s="112"/>
      <c r="AD94" s="112"/>
      <c r="AE94" s="112"/>
      <c r="AF94" s="27"/>
      <c r="AG94" s="27"/>
      <c r="AH94" s="27"/>
    </row>
    <row r="95" spans="1:34" s="4" customFormat="1" ht="15.75">
      <c r="A95" s="11">
        <v>90</v>
      </c>
      <c r="B95" s="5" t="s">
        <v>102</v>
      </c>
      <c r="C95" s="10">
        <f t="shared" si="10"/>
        <v>625.4</v>
      </c>
      <c r="D95" s="7">
        <f>[6]Маяк.9б!$B$20</f>
        <v>2.2176999999999998</v>
      </c>
      <c r="E95" s="7">
        <f>[6]Маяк.9б!$B$48</f>
        <v>0.1492</v>
      </c>
      <c r="F95" s="7">
        <f>[6]Маяк.9б!$B$54</f>
        <v>1.2472000000000001</v>
      </c>
      <c r="G95" s="7">
        <f>[6]Маяк.9б!$B$58</f>
        <v>0.84489999999999998</v>
      </c>
      <c r="H95" s="7">
        <f>[6]Маяк.9б!$B$62</f>
        <v>1.333</v>
      </c>
      <c r="I95" s="7">
        <f>[6]Маяк.9б!$B$78</f>
        <v>3.2000000000000002E-3</v>
      </c>
      <c r="J95" s="7">
        <f>[6]Маяк.9б!$B$85</f>
        <v>5.1999999999999998E-3</v>
      </c>
      <c r="K95" s="7">
        <f>[6]Маяк.9б!$B$91</f>
        <v>7.0000000000000001E-3</v>
      </c>
      <c r="L95" s="3">
        <f>[6]Маяк.9б!$B$97</f>
        <v>1.0942000000000001</v>
      </c>
      <c r="M95" s="3">
        <f>[6]Маяк.9б!$B$100</f>
        <v>0</v>
      </c>
      <c r="N95" s="59">
        <f t="shared" si="7"/>
        <v>6.9015999999999993</v>
      </c>
      <c r="O95" s="13">
        <f t="shared" si="8"/>
        <v>4316.2606399999995</v>
      </c>
      <c r="P95" s="32">
        <v>4.5004</v>
      </c>
      <c r="Q95" s="53">
        <f t="shared" si="9"/>
        <v>2814.5501599999998</v>
      </c>
      <c r="R95" s="5">
        <v>625.4</v>
      </c>
      <c r="S95" s="80"/>
      <c r="T95" s="27"/>
      <c r="U95" s="27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27"/>
      <c r="AG95" s="27"/>
      <c r="AH95" s="27"/>
    </row>
    <row r="96" spans="1:34" s="4" customFormat="1" ht="15.75">
      <c r="A96" s="11">
        <v>91</v>
      </c>
      <c r="B96" s="5" t="s">
        <v>96</v>
      </c>
      <c r="C96" s="10">
        <f t="shared" si="10"/>
        <v>651.29999999999995</v>
      </c>
      <c r="D96" s="7">
        <f>[6]Маяк.10!$B$20</f>
        <v>2.1478000000000002</v>
      </c>
      <c r="E96" s="7">
        <f>[6]Маяк.10!$B$48</f>
        <v>0.14330000000000001</v>
      </c>
      <c r="F96" s="7">
        <f>[6]Маяк.10!$B$54</f>
        <v>1.1976</v>
      </c>
      <c r="G96" s="7">
        <f>[6]Маяк.10!$B$58</f>
        <v>0.81130000000000002</v>
      </c>
      <c r="H96" s="7">
        <f>[6]Маяк.10!$B$62</f>
        <v>1.2850999999999999</v>
      </c>
      <c r="I96" s="7">
        <f>[6]Маяк.10!$B$78</f>
        <v>3.0999999999999999E-3</v>
      </c>
      <c r="J96" s="7">
        <f>[6]Маяк.10!$B$85</f>
        <v>4.8999999999999998E-3</v>
      </c>
      <c r="K96" s="7">
        <f>[6]Маяк.10!$B$91</f>
        <v>6.7000000000000002E-3</v>
      </c>
      <c r="L96" s="3">
        <f>[6]Маяк.10!$B$97</f>
        <v>1.0506</v>
      </c>
      <c r="M96" s="3">
        <f>[6]Маяк.10!$B$100</f>
        <v>0</v>
      </c>
      <c r="N96" s="59">
        <f t="shared" si="7"/>
        <v>6.6503999999999994</v>
      </c>
      <c r="O96" s="13">
        <f t="shared" si="8"/>
        <v>4331.4055199999993</v>
      </c>
      <c r="P96" s="32">
        <v>4.5002000000000004</v>
      </c>
      <c r="Q96" s="53">
        <f t="shared" si="9"/>
        <v>2930.9802600000003</v>
      </c>
      <c r="R96" s="5">
        <v>651.29999999999995</v>
      </c>
      <c r="S96" s="80"/>
      <c r="T96" s="27"/>
      <c r="U96" s="27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27"/>
      <c r="AG96" s="27"/>
      <c r="AH96" s="27"/>
    </row>
    <row r="97" spans="1:34" s="4" customFormat="1" ht="15.75">
      <c r="A97" s="11">
        <v>92</v>
      </c>
      <c r="B97" s="5" t="s">
        <v>97</v>
      </c>
      <c r="C97" s="10">
        <f t="shared" si="10"/>
        <v>637.4</v>
      </c>
      <c r="D97" s="7">
        <f>[6]Маяк.11!$B$20</f>
        <v>2.1884000000000001</v>
      </c>
      <c r="E97" s="7">
        <f>[6]Маяк.11!$B$48</f>
        <v>0.1464</v>
      </c>
      <c r="F97" s="7">
        <f>[6]Маяк.11!$B$54</f>
        <v>1.2238</v>
      </c>
      <c r="G97" s="7">
        <f>[6]Маяк.11!$B$58</f>
        <v>0.82909999999999995</v>
      </c>
      <c r="H97" s="7">
        <f>[6]Маяк.11!$B$62</f>
        <v>1.3001</v>
      </c>
      <c r="I97" s="7">
        <f>[6]Маяк.11!$B$78</f>
        <v>4.3E-3</v>
      </c>
      <c r="J97" s="7">
        <f>[6]Маяк.11!$B$85</f>
        <v>5.0000000000000001E-3</v>
      </c>
      <c r="K97" s="7">
        <f>[6]Маяк.11!$B$91</f>
        <v>6.7999999999999996E-3</v>
      </c>
      <c r="L97" s="3">
        <f>[6]Маяк.11!$B$97</f>
        <v>0.7157</v>
      </c>
      <c r="M97" s="3">
        <f>[6]Маяк.11!$B$100</f>
        <v>0</v>
      </c>
      <c r="N97" s="59">
        <f t="shared" si="7"/>
        <v>6.4196000000000009</v>
      </c>
      <c r="O97" s="13">
        <f t="shared" si="8"/>
        <v>4091.8530400000004</v>
      </c>
      <c r="P97" s="32">
        <v>4.5002000000000004</v>
      </c>
      <c r="Q97" s="53">
        <f t="shared" si="9"/>
        <v>2868.4274800000003</v>
      </c>
      <c r="R97" s="5">
        <v>546.5</v>
      </c>
      <c r="S97" s="80">
        <v>90.9</v>
      </c>
      <c r="T97" s="27"/>
      <c r="U97" s="27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27"/>
      <c r="AG97" s="27"/>
      <c r="AH97" s="27"/>
    </row>
    <row r="98" spans="1:34" s="4" customFormat="1" ht="15.75">
      <c r="A98" s="11">
        <v>93</v>
      </c>
      <c r="B98" s="5" t="s">
        <v>98</v>
      </c>
      <c r="C98" s="10">
        <f t="shared" si="10"/>
        <v>3136.2</v>
      </c>
      <c r="D98" s="7">
        <f>[6]Маяк.15!$B$20</f>
        <v>1.7627999999999999</v>
      </c>
      <c r="E98" s="7">
        <f>[6]Маяк.15!$B$48</f>
        <v>0.22320000000000001</v>
      </c>
      <c r="F98" s="7">
        <f>[6]Маяк.15!$B$54</f>
        <v>1.1478999999999999</v>
      </c>
      <c r="G98" s="7">
        <f>[6]Маяк.15!$B$58</f>
        <v>1.4836</v>
      </c>
      <c r="H98" s="7">
        <f>[6]Маяк.15!$B$62</f>
        <v>1.0055000000000001</v>
      </c>
      <c r="I98" s="7">
        <f>[6]Маяк.15!$B$78</f>
        <v>2.5999999999999999E-3</v>
      </c>
      <c r="J98" s="7">
        <f>[6]Маяк.15!$B$85</f>
        <v>2.23E-2</v>
      </c>
      <c r="K98" s="7">
        <f>[6]Маяк.15!$B$91</f>
        <v>3.0099999999999998E-2</v>
      </c>
      <c r="L98" s="3">
        <f>[6]Маяк.15!$B$97</f>
        <v>0.72729999999999995</v>
      </c>
      <c r="M98" s="3">
        <f>[6]Маяк.15!$B$100</f>
        <v>0</v>
      </c>
      <c r="N98" s="59">
        <f t="shared" si="7"/>
        <v>6.4053000000000004</v>
      </c>
      <c r="O98" s="13">
        <f t="shared" si="8"/>
        <v>20088.30186</v>
      </c>
      <c r="P98" s="32">
        <v>4.5003000000000002</v>
      </c>
      <c r="Q98" s="53">
        <f t="shared" si="9"/>
        <v>14113.84086</v>
      </c>
      <c r="R98" s="5">
        <v>3136.2</v>
      </c>
      <c r="S98" s="80"/>
      <c r="T98" s="27"/>
      <c r="U98" s="27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27"/>
      <c r="AG98" s="27"/>
      <c r="AH98" s="27"/>
    </row>
    <row r="99" spans="1:34" s="4" customFormat="1" ht="15.75">
      <c r="A99" s="11">
        <v>94</v>
      </c>
      <c r="B99" s="5" t="s">
        <v>99</v>
      </c>
      <c r="C99" s="10">
        <f t="shared" si="10"/>
        <v>3118.16</v>
      </c>
      <c r="D99" s="7">
        <f>[6]Маяк.16!$B$20</f>
        <v>1.7704</v>
      </c>
      <c r="E99" s="7">
        <f>[6]Маяк.16!$B$48</f>
        <v>0.22439999999999999</v>
      </c>
      <c r="F99" s="7">
        <f>[6]Маяк.16!$B$54</f>
        <v>1.1545000000000001</v>
      </c>
      <c r="G99" s="7">
        <f>[6]Маяк.16!$B$58</f>
        <v>0.92079999999999995</v>
      </c>
      <c r="H99" s="7">
        <f>[6]Маяк.16!$B$62</f>
        <v>1.3106</v>
      </c>
      <c r="I99" s="7">
        <f>[6]Маяк.16!$B$78</f>
        <v>2.5999999999999999E-3</v>
      </c>
      <c r="J99" s="7">
        <f>[6]Маяк.16!$B$85</f>
        <v>2.3900000000000001E-2</v>
      </c>
      <c r="K99" s="7">
        <f>[6]Маяк.16!$B$91</f>
        <v>3.2300000000000002E-2</v>
      </c>
      <c r="L99" s="3">
        <f>[6]Маяк.16!$B$97</f>
        <v>1.0972999999999999</v>
      </c>
      <c r="M99" s="3">
        <f>[6]Маяк.16!$B$100</f>
        <v>0</v>
      </c>
      <c r="N99" s="59">
        <f t="shared" si="7"/>
        <v>6.5367999999999995</v>
      </c>
      <c r="O99" s="13">
        <f t="shared" si="8"/>
        <v>20382.788287999996</v>
      </c>
      <c r="P99" s="32">
        <v>4.5004999999999997</v>
      </c>
      <c r="Q99" s="53">
        <f t="shared" si="9"/>
        <v>14033.279079999998</v>
      </c>
      <c r="R99" s="5">
        <v>2985</v>
      </c>
      <c r="S99" s="80">
        <f>32.5+38.3+20.73+16.38+12.65+6.3+6.3</f>
        <v>133.16</v>
      </c>
      <c r="T99" s="27"/>
      <c r="U99" s="27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27"/>
      <c r="AG99" s="27"/>
      <c r="AH99" s="27"/>
    </row>
    <row r="100" spans="1:34" s="4" customFormat="1" ht="15.75">
      <c r="A100" s="11">
        <v>95</v>
      </c>
      <c r="B100" s="5" t="s">
        <v>100</v>
      </c>
      <c r="C100" s="10">
        <f t="shared" si="10"/>
        <v>5737.8</v>
      </c>
      <c r="D100" s="7">
        <f>[6]Маяк.17!$B$20</f>
        <v>1.8844000000000001</v>
      </c>
      <c r="E100" s="7">
        <f>[6]Маяк.17!$B$48</f>
        <v>0.24399999999999999</v>
      </c>
      <c r="F100" s="7">
        <f>[6]Маяк.17!$B$54</f>
        <v>1.2547999999999999</v>
      </c>
      <c r="G100" s="7">
        <f>[6]Маяк.17!$B$58</f>
        <v>1.4753000000000001</v>
      </c>
      <c r="H100" s="7">
        <f>[6]Маяк.17!$B$62</f>
        <v>1.1196999999999999</v>
      </c>
      <c r="I100" s="7">
        <f>[6]Маяк.17!$B$78</f>
        <v>2.5000000000000001E-3</v>
      </c>
      <c r="J100" s="7">
        <f>[6]Маяк.17!$B$85</f>
        <v>2.24E-2</v>
      </c>
      <c r="K100" s="7">
        <f>[6]Маяк.17!$B$91</f>
        <v>3.04E-2</v>
      </c>
      <c r="L100" s="3">
        <f>[6]Маяк.17!$B$97</f>
        <v>8.8700000000000001E-2</v>
      </c>
      <c r="M100" s="3">
        <f>[6]Маяк.17!$B$100</f>
        <v>0</v>
      </c>
      <c r="N100" s="59">
        <f t="shared" si="7"/>
        <v>6.1222000000000003</v>
      </c>
      <c r="O100" s="13">
        <f t="shared" si="8"/>
        <v>35127.959160000006</v>
      </c>
      <c r="P100" s="32">
        <v>4.5004</v>
      </c>
      <c r="Q100" s="53">
        <f t="shared" si="9"/>
        <v>25822.395120000001</v>
      </c>
      <c r="R100" s="5">
        <v>5689.7</v>
      </c>
      <c r="S100" s="80">
        <v>48.1</v>
      </c>
      <c r="T100" s="27"/>
      <c r="U100" s="27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27"/>
      <c r="AG100" s="27"/>
      <c r="AH100" s="27"/>
    </row>
    <row r="101" spans="1:34" s="4" customFormat="1" ht="15.75">
      <c r="A101" s="11">
        <v>96</v>
      </c>
      <c r="B101" s="5" t="s">
        <v>103</v>
      </c>
      <c r="C101" s="10">
        <f t="shared" si="10"/>
        <v>4667.4000000000005</v>
      </c>
      <c r="D101" s="7">
        <f>[6]Маяк.18!$B$20</f>
        <v>1.7746</v>
      </c>
      <c r="E101" s="7">
        <f>[6]Маяк.18!$B$48</f>
        <v>0.22489999999999999</v>
      </c>
      <c r="F101" s="7">
        <f>[6]Маяк.18!$B$54</f>
        <v>1.1827000000000001</v>
      </c>
      <c r="G101" s="7">
        <f>[6]Маяк.18!$B$58</f>
        <v>1.3891</v>
      </c>
      <c r="H101" s="7">
        <f>[6]Маяк.18!$B$62</f>
        <v>1.2959000000000001</v>
      </c>
      <c r="I101" s="7">
        <f>[6]Маяк.18!$B$78</f>
        <v>2.5999999999999999E-3</v>
      </c>
      <c r="J101" s="7">
        <f>[6]Маяк.18!$B$85</f>
        <v>2.1499999999999998E-2</v>
      </c>
      <c r="K101" s="7">
        <f>[6]Маяк.18!$B$91</f>
        <v>2.9000000000000001E-2</v>
      </c>
      <c r="L101" s="3">
        <f>[6]Маяк.18!$B$97</f>
        <v>0.74360000000000004</v>
      </c>
      <c r="M101" s="3">
        <f>[6]Маяк.18!$B$100</f>
        <v>0</v>
      </c>
      <c r="N101" s="59">
        <f t="shared" si="7"/>
        <v>6.6638999999999999</v>
      </c>
      <c r="O101" s="13">
        <f t="shared" si="8"/>
        <v>31103.086860000003</v>
      </c>
      <c r="P101" s="32">
        <v>4.5002000000000004</v>
      </c>
      <c r="Q101" s="53">
        <f t="shared" si="9"/>
        <v>21004.233480000006</v>
      </c>
      <c r="R101" s="5">
        <v>4600.6000000000004</v>
      </c>
      <c r="S101" s="80">
        <v>66.8</v>
      </c>
      <c r="T101" s="27"/>
      <c r="U101" s="27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27"/>
      <c r="AG101" s="27"/>
      <c r="AH101" s="27"/>
    </row>
    <row r="102" spans="1:34" s="4" customFormat="1" ht="15.75">
      <c r="A102" s="11">
        <v>97</v>
      </c>
      <c r="B102" s="5" t="s">
        <v>104</v>
      </c>
      <c r="C102" s="10">
        <f t="shared" si="10"/>
        <v>4375.3</v>
      </c>
      <c r="D102" s="7">
        <f>[6]Маяк.19!$B$20</f>
        <v>1.8677999999999999</v>
      </c>
      <c r="E102" s="7">
        <f>[6]Маяк.19!$B$48</f>
        <v>0.2399</v>
      </c>
      <c r="F102" s="7">
        <f>[6]Маяк.19!$B$54</f>
        <v>1.2342</v>
      </c>
      <c r="G102" s="7">
        <f>[6]Маяк.19!$B$58</f>
        <v>1.4819</v>
      </c>
      <c r="H102" s="7">
        <f>[6]Маяк.19!$B$62</f>
        <v>1.1254</v>
      </c>
      <c r="I102" s="7">
        <f>[6]Маяк.19!$B$78</f>
        <v>2.8E-3</v>
      </c>
      <c r="J102" s="7">
        <f>[6]Маяк.19!$B$85</f>
        <v>2.1399999999999999E-2</v>
      </c>
      <c r="K102" s="7">
        <f>[6]Маяк.19!$B$91</f>
        <v>2.8799999999999999E-2</v>
      </c>
      <c r="L102" s="3">
        <f>[6]Маяк.19!$B$97</f>
        <v>0.3553</v>
      </c>
      <c r="M102" s="3">
        <f>[6]Маяк.19!$B$100</f>
        <v>0</v>
      </c>
      <c r="N102" s="59">
        <f t="shared" ref="N102:N133" si="11">M102+L102+K102+J102+I102+H102+G102+F102+E102+D102</f>
        <v>6.3575000000000008</v>
      </c>
      <c r="O102" s="13">
        <f t="shared" ref="O102:O133" si="12">N102*C102</f>
        <v>27815.969750000004</v>
      </c>
      <c r="P102" s="32">
        <v>4.5000999999999998</v>
      </c>
      <c r="Q102" s="53">
        <f t="shared" ref="Q102:Q133" si="13">P102*C102</f>
        <v>19689.287530000001</v>
      </c>
      <c r="R102" s="5">
        <v>4272.1000000000004</v>
      </c>
      <c r="S102" s="80">
        <v>103.2</v>
      </c>
      <c r="T102" s="27"/>
      <c r="U102" s="27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27"/>
      <c r="AG102" s="27"/>
      <c r="AH102" s="27"/>
    </row>
    <row r="103" spans="1:34" s="4" customFormat="1" ht="15.75">
      <c r="A103" s="11">
        <v>98</v>
      </c>
      <c r="B103" s="5" t="s">
        <v>105</v>
      </c>
      <c r="C103" s="10">
        <f t="shared" si="10"/>
        <v>4374.2</v>
      </c>
      <c r="D103" s="7">
        <f>[6]Маяк.20!$B$20</f>
        <v>1.8682000000000001</v>
      </c>
      <c r="E103" s="7">
        <f>[6]Маяк.20!$B$48</f>
        <v>0.24</v>
      </c>
      <c r="F103" s="7">
        <f>[6]Маяк.20!$B$54</f>
        <v>1.2345999999999999</v>
      </c>
      <c r="G103" s="7">
        <f>[6]Маяк.20!$B$54</f>
        <v>1.2345999999999999</v>
      </c>
      <c r="H103" s="7">
        <f>[6]Маяк.20!$B$58</f>
        <v>1.4822</v>
      </c>
      <c r="I103" s="7">
        <f>[6]Маяк.20!$B$78</f>
        <v>2.8E-3</v>
      </c>
      <c r="J103" s="7">
        <f>[6]Маяк.20!$B$85</f>
        <v>2.4500000000000001E-2</v>
      </c>
      <c r="K103" s="7">
        <f>[6]Маяк.20!$B$91</f>
        <v>3.3000000000000002E-2</v>
      </c>
      <c r="L103" s="3">
        <f>[6]Маяк.20!$B$97</f>
        <v>0.80110000000000003</v>
      </c>
      <c r="M103" s="3">
        <f>[6]Маяк.20!$B$100</f>
        <v>0</v>
      </c>
      <c r="N103" s="59">
        <f t="shared" si="11"/>
        <v>6.9209999999999994</v>
      </c>
      <c r="O103" s="13">
        <f t="shared" si="12"/>
        <v>30273.838199999995</v>
      </c>
      <c r="P103" s="32">
        <v>4.5008999999999997</v>
      </c>
      <c r="Q103" s="53">
        <f t="shared" si="13"/>
        <v>19687.836779999998</v>
      </c>
      <c r="R103" s="5">
        <v>4270.7</v>
      </c>
      <c r="S103" s="80">
        <v>103.5</v>
      </c>
      <c r="T103" s="27"/>
      <c r="U103" s="27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27"/>
      <c r="AG103" s="27"/>
      <c r="AH103" s="27"/>
    </row>
    <row r="104" spans="1:34" s="4" customFormat="1" ht="15.75">
      <c r="A104" s="11">
        <v>99</v>
      </c>
      <c r="B104" s="5" t="s">
        <v>106</v>
      </c>
      <c r="C104" s="10">
        <f t="shared" si="10"/>
        <v>3778</v>
      </c>
      <c r="D104" s="7">
        <f>[6]Маяк.21!$B$20</f>
        <v>1.8949</v>
      </c>
      <c r="E104" s="7">
        <f>[6]Маяк.21!$B$48</f>
        <v>0.247</v>
      </c>
      <c r="F104" s="7">
        <f>[6]Маяк.21!$B$54</f>
        <v>1.2070000000000001</v>
      </c>
      <c r="G104" s="7">
        <f>[6]Маяк.21!$B$58</f>
        <v>0.76</v>
      </c>
      <c r="H104" s="7">
        <f>[6]Маяк.21!$B$62</f>
        <v>1.1256999999999999</v>
      </c>
      <c r="I104" s="7">
        <f>[6]Маяк.21!$B$78</f>
        <v>2.2000000000000001E-3</v>
      </c>
      <c r="J104" s="7">
        <f>[6]Маяк.21!$B$85</f>
        <v>2.3E-2</v>
      </c>
      <c r="K104" s="7">
        <f>[6]Маяк.21!$B$91</f>
        <v>3.1099999999999999E-2</v>
      </c>
      <c r="L104" s="3">
        <f>[6]Маяк.21!$B$97</f>
        <v>0.60370000000000001</v>
      </c>
      <c r="M104" s="3">
        <f>[6]Маяк.21!$B$100</f>
        <v>0</v>
      </c>
      <c r="N104" s="59">
        <f t="shared" si="11"/>
        <v>5.8945999999999996</v>
      </c>
      <c r="O104" s="13">
        <f t="shared" si="12"/>
        <v>22269.798799999997</v>
      </c>
      <c r="P104" s="32">
        <v>4.5006000000000004</v>
      </c>
      <c r="Q104" s="53">
        <f t="shared" si="13"/>
        <v>17003.266800000001</v>
      </c>
      <c r="R104" s="5">
        <v>3778</v>
      </c>
      <c r="S104" s="80"/>
      <c r="T104" s="27"/>
      <c r="U104" s="27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27"/>
      <c r="AG104" s="27"/>
      <c r="AH104" s="27"/>
    </row>
    <row r="105" spans="1:34" s="4" customFormat="1" ht="15.75">
      <c r="A105" s="11">
        <v>100</v>
      </c>
      <c r="B105" s="5" t="s">
        <v>107</v>
      </c>
      <c r="C105" s="10">
        <f t="shared" si="10"/>
        <v>3780.5</v>
      </c>
      <c r="D105" s="7">
        <f>[6]Маяк.23!$B$20</f>
        <v>1.8935999999999999</v>
      </c>
      <c r="E105" s="7">
        <f>[6]Маяк.23!$B$48</f>
        <v>0.24679999999999999</v>
      </c>
      <c r="F105" s="7">
        <f>[6]Маяк.23!$B$54</f>
        <v>1.2061999999999999</v>
      </c>
      <c r="G105" s="7">
        <f>[6]Маяк.23!$B$58</f>
        <v>0.75949999999999995</v>
      </c>
      <c r="H105" s="7">
        <f>[6]Маяк.23!$B$62</f>
        <v>1.1236999999999999</v>
      </c>
      <c r="I105" s="7">
        <f>[6]Маяк.23!$B$78</f>
        <v>2.2000000000000001E-3</v>
      </c>
      <c r="J105" s="7">
        <f>[6]Маяк.23!$B$85</f>
        <v>2.2100000000000002E-2</v>
      </c>
      <c r="K105" s="7">
        <f>[6]Маяк.23!$B$91</f>
        <v>2.9899999999999999E-2</v>
      </c>
      <c r="L105" s="3">
        <f>[6]Маяк.23!$B$97</f>
        <v>0.60340000000000005</v>
      </c>
      <c r="M105" s="3">
        <f>[6]Маяк.23!$B$100</f>
        <v>0</v>
      </c>
      <c r="N105" s="59">
        <f t="shared" si="11"/>
        <v>5.8873999999999995</v>
      </c>
      <c r="O105" s="13">
        <f t="shared" si="12"/>
        <v>22257.315699999999</v>
      </c>
      <c r="P105" s="32">
        <v>4.5007000000000001</v>
      </c>
      <c r="Q105" s="53">
        <f t="shared" si="13"/>
        <v>17014.896349999999</v>
      </c>
      <c r="R105" s="5">
        <v>3780.5</v>
      </c>
      <c r="S105" s="80"/>
      <c r="T105" s="27"/>
      <c r="U105" s="27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27"/>
      <c r="AG105" s="27"/>
      <c r="AH105" s="27"/>
    </row>
    <row r="106" spans="1:34" s="4" customFormat="1" ht="15.75">
      <c r="A106" s="11">
        <v>101</v>
      </c>
      <c r="B106" s="5" t="s">
        <v>108</v>
      </c>
      <c r="C106" s="10">
        <f t="shared" si="10"/>
        <v>2603.9</v>
      </c>
      <c r="D106" s="7">
        <f>[6]Маяк.25!$B$20</f>
        <v>1.9398</v>
      </c>
      <c r="E106" s="7">
        <f>[6]Маяк.25!$B$48</f>
        <v>0.26879999999999998</v>
      </c>
      <c r="F106" s="7">
        <f>[6]Маяк.25!$B$54</f>
        <v>1.1981999999999999</v>
      </c>
      <c r="G106" s="7">
        <f>[6]Маяк.25!$B$58</f>
        <v>1.1027</v>
      </c>
      <c r="H106" s="7">
        <f>[6]Маяк.25!$B$62</f>
        <v>1.1240000000000001</v>
      </c>
      <c r="I106" s="7">
        <f>[6]Маяк.25!$B$78</f>
        <v>3.0999999999999999E-3</v>
      </c>
      <c r="J106" s="7">
        <f>[6]Маяк.25!$B$85</f>
        <v>2.4199999999999999E-2</v>
      </c>
      <c r="K106" s="7">
        <f>[6]Маяк.25!$B$91</f>
        <v>3.2899999999999999E-2</v>
      </c>
      <c r="L106" s="3">
        <f>[6]Маяк.25!$B$97</f>
        <v>0.876</v>
      </c>
      <c r="M106" s="3">
        <f>[6]Маяк.25!$B$100</f>
        <v>0</v>
      </c>
      <c r="N106" s="59">
        <f t="shared" si="11"/>
        <v>6.5697000000000001</v>
      </c>
      <c r="O106" s="13">
        <f t="shared" si="12"/>
        <v>17106.841830000001</v>
      </c>
      <c r="P106" s="32">
        <v>4.5004999999999997</v>
      </c>
      <c r="Q106" s="53">
        <f t="shared" si="13"/>
        <v>11718.85195</v>
      </c>
      <c r="R106" s="5">
        <v>2475.1</v>
      </c>
      <c r="S106" s="80">
        <v>128.80000000000001</v>
      </c>
      <c r="T106" s="27"/>
      <c r="U106" s="27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27"/>
      <c r="AG106" s="27"/>
      <c r="AH106" s="27"/>
    </row>
    <row r="107" spans="1:34" s="4" customFormat="1" ht="15.75">
      <c r="A107" s="11">
        <v>102</v>
      </c>
      <c r="B107" s="5" t="s">
        <v>109</v>
      </c>
      <c r="C107" s="10">
        <f t="shared" si="10"/>
        <v>3774.1</v>
      </c>
      <c r="D107" s="7">
        <f>[6]Маяк.27!$B$20</f>
        <v>1.8968</v>
      </c>
      <c r="E107" s="7">
        <f>[6]Маяк.27!$B$48</f>
        <v>0.2472</v>
      </c>
      <c r="F107" s="7">
        <f>[6]Маяк.27!$B$54</f>
        <v>1.2082999999999999</v>
      </c>
      <c r="G107" s="7">
        <f>[6]Маяк.27!$B$58</f>
        <v>0.76080000000000003</v>
      </c>
      <c r="H107" s="7">
        <f>[6]Маяк.27!$B$62</f>
        <v>1.123</v>
      </c>
      <c r="I107" s="7">
        <f>[6]Маяк.27!$B$78</f>
        <v>2.2000000000000001E-3</v>
      </c>
      <c r="J107" s="7">
        <f>[6]Маяк.27!$B$85</f>
        <v>2.23E-2</v>
      </c>
      <c r="K107" s="7">
        <f>[6]Маяк.27!$B$91</f>
        <v>3.0200000000000001E-2</v>
      </c>
      <c r="L107" s="3">
        <f>[6]Маяк.27!$B$97</f>
        <v>0.60429999999999995</v>
      </c>
      <c r="M107" s="3">
        <f>[6]Маяк.27!$B$100</f>
        <v>0</v>
      </c>
      <c r="N107" s="59">
        <f t="shared" si="11"/>
        <v>5.8951000000000002</v>
      </c>
      <c r="O107" s="13">
        <f t="shared" si="12"/>
        <v>22248.696909999999</v>
      </c>
      <c r="P107" s="32">
        <v>4.5007999999999999</v>
      </c>
      <c r="Q107" s="53">
        <f t="shared" si="13"/>
        <v>16986.469279999998</v>
      </c>
      <c r="R107" s="5">
        <v>3774.1</v>
      </c>
      <c r="S107" s="80"/>
      <c r="T107" s="27"/>
      <c r="U107" s="27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27"/>
      <c r="AG107" s="27"/>
      <c r="AH107" s="27"/>
    </row>
    <row r="108" spans="1:34" s="4" customFormat="1" ht="15.75">
      <c r="A108" s="11">
        <v>103</v>
      </c>
      <c r="B108" s="6" t="s">
        <v>110</v>
      </c>
      <c r="C108" s="10">
        <f t="shared" si="10"/>
        <v>4688.1000000000004</v>
      </c>
      <c r="D108" s="3">
        <f>[2]Нік.1!$B$20</f>
        <v>1.7684</v>
      </c>
      <c r="E108" s="7">
        <f>[2]Нік.1!$B$48</f>
        <v>0.22389999999999999</v>
      </c>
      <c r="F108" s="3">
        <f>[2]Нік.1!$B$54</f>
        <v>1.2030000000000001</v>
      </c>
      <c r="G108" s="3">
        <f>[2]Нік.1!$B$58</f>
        <v>1.383</v>
      </c>
      <c r="H108" s="3">
        <f>[2]Нік.1!$B$62</f>
        <v>1.2988</v>
      </c>
      <c r="I108" s="3">
        <f>[2]Нік.1!$B$78</f>
        <v>2.5999999999999999E-3</v>
      </c>
      <c r="J108" s="3">
        <f>[2]Нік.1!$B$85</f>
        <v>2.46E-2</v>
      </c>
      <c r="K108" s="3">
        <f>[2]Нік.1!$B$91</f>
        <v>3.32E-2</v>
      </c>
      <c r="L108" s="3">
        <f>[2]Нік.1!$B$97</f>
        <v>0.28320000000000001</v>
      </c>
      <c r="M108" s="3">
        <f>[2]Нік.1!$B$100</f>
        <v>0</v>
      </c>
      <c r="N108" s="59">
        <f t="shared" si="11"/>
        <v>6.220699999999999</v>
      </c>
      <c r="O108" s="13">
        <f t="shared" si="12"/>
        <v>29163.263669999997</v>
      </c>
      <c r="P108" s="30">
        <v>4.5004999999999997</v>
      </c>
      <c r="Q108" s="53">
        <f t="shared" si="13"/>
        <v>21098.79405</v>
      </c>
      <c r="R108" s="5">
        <v>4688.1000000000004</v>
      </c>
      <c r="S108" s="80"/>
      <c r="T108" s="27"/>
      <c r="U108" s="27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27"/>
      <c r="AG108" s="27"/>
      <c r="AH108" s="27"/>
    </row>
    <row r="109" spans="1:34" s="4" customFormat="1" ht="15.75">
      <c r="A109" s="11">
        <v>104</v>
      </c>
      <c r="B109" s="6" t="s">
        <v>111</v>
      </c>
      <c r="C109" s="10">
        <f t="shared" si="10"/>
        <v>3131.2</v>
      </c>
      <c r="D109" s="3">
        <f>[2]Нік.3!$B$20</f>
        <v>1.7656000000000001</v>
      </c>
      <c r="E109" s="3">
        <f>[2]Нік.3!$B$48</f>
        <v>0.22359999999999999</v>
      </c>
      <c r="F109" s="3">
        <f>[2]Нік.3!$B$54</f>
        <v>1.2263999999999999</v>
      </c>
      <c r="G109" s="3">
        <f>[2]Нік.3!$B$58</f>
        <v>0.91690000000000005</v>
      </c>
      <c r="H109" s="3">
        <f>[2]Нік.3!$B$62</f>
        <v>1.3025</v>
      </c>
      <c r="I109" s="3">
        <f>[2]Нік.3!$B$78</f>
        <v>2.5999999999999999E-3</v>
      </c>
      <c r="J109" s="3">
        <f>[2]Нік.3!$B$85</f>
        <v>2.1499999999999998E-2</v>
      </c>
      <c r="K109" s="3">
        <f>[2]Нік.3!$B$91</f>
        <v>2.9000000000000001E-2</v>
      </c>
      <c r="L109" s="3">
        <f>[2]Нік.3!$B$97</f>
        <v>9.5299999999999996E-2</v>
      </c>
      <c r="M109" s="3">
        <f>[2]Нік.3!$B$100</f>
        <v>0</v>
      </c>
      <c r="N109" s="59">
        <f t="shared" si="11"/>
        <v>5.5833999999999993</v>
      </c>
      <c r="O109" s="13">
        <f t="shared" si="12"/>
        <v>17482.742079999996</v>
      </c>
      <c r="P109" s="29">
        <v>4.5003000000000002</v>
      </c>
      <c r="Q109" s="53">
        <f t="shared" si="13"/>
        <v>14091.33936</v>
      </c>
      <c r="R109" s="5">
        <v>3131.2</v>
      </c>
      <c r="S109" s="80"/>
      <c r="T109" s="27"/>
      <c r="U109" s="27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27"/>
      <c r="AG109" s="27"/>
      <c r="AH109" s="27"/>
    </row>
    <row r="110" spans="1:34" s="4" customFormat="1" ht="15.75">
      <c r="A110" s="11">
        <v>105</v>
      </c>
      <c r="B110" s="6" t="s">
        <v>112</v>
      </c>
      <c r="C110" s="10">
        <f t="shared" si="10"/>
        <v>3127.4</v>
      </c>
      <c r="D110" s="3">
        <f>[2]Нік.5!$B$20</f>
        <v>1.7664</v>
      </c>
      <c r="E110" s="3">
        <f>[2]Нік.5!$B$48</f>
        <v>0.2238</v>
      </c>
      <c r="F110" s="3">
        <f>[2]Нік.5!$B$54</f>
        <v>1.2278</v>
      </c>
      <c r="G110" s="3">
        <f>[2]Нік.5!$B$58</f>
        <v>0.91810000000000003</v>
      </c>
      <c r="H110" s="3">
        <f>[2]Нік.5!$B$62</f>
        <v>1.3050999999999999</v>
      </c>
      <c r="I110" s="3">
        <f>[2]Нік.5!$B$78</f>
        <v>2.5999999999999999E-3</v>
      </c>
      <c r="J110" s="3">
        <f>[2]Нік.5!$B$85</f>
        <v>2.46E-2</v>
      </c>
      <c r="K110" s="3">
        <f>[2]Нік.5!$B$91</f>
        <v>3.32E-2</v>
      </c>
      <c r="L110" s="3">
        <f>[2]Нік.5!$B$97</f>
        <v>0.72940000000000005</v>
      </c>
      <c r="M110" s="3">
        <f>[2]Нік.5!$B$100</f>
        <v>0</v>
      </c>
      <c r="N110" s="59">
        <f t="shared" si="11"/>
        <v>6.2309999999999999</v>
      </c>
      <c r="O110" s="13">
        <f t="shared" si="12"/>
        <v>19486.829399999999</v>
      </c>
      <c r="P110" s="29">
        <v>4.5004</v>
      </c>
      <c r="Q110" s="53">
        <f t="shared" si="13"/>
        <v>14074.55096</v>
      </c>
      <c r="R110" s="5">
        <v>3127.4</v>
      </c>
      <c r="S110" s="80"/>
      <c r="T110" s="27"/>
      <c r="U110" s="27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27"/>
      <c r="AG110" s="27"/>
      <c r="AH110" s="27"/>
    </row>
    <row r="111" spans="1:34" s="4" customFormat="1" ht="15.75">
      <c r="A111" s="11">
        <v>106</v>
      </c>
      <c r="B111" s="5" t="s">
        <v>113</v>
      </c>
      <c r="C111" s="10">
        <f t="shared" si="10"/>
        <v>4704.1000000000004</v>
      </c>
      <c r="D111" s="7">
        <f>[4]Шахт.1а!$B$20</f>
        <v>1.7633000000000001</v>
      </c>
      <c r="E111" s="7">
        <f>[4]Шахт.1а!$B$48</f>
        <v>0.22320000000000001</v>
      </c>
      <c r="F111" s="7">
        <f>[4]Шахт.1а!$B$54</f>
        <v>1.2244999999999999</v>
      </c>
      <c r="G111" s="7">
        <f>[4]Шахт.1а!$B$58</f>
        <v>1.3783000000000001</v>
      </c>
      <c r="H111" s="7">
        <f>[4]Шахт.1а!$B$62</f>
        <v>0.95579999999999998</v>
      </c>
      <c r="I111" s="7">
        <f>[4]Шахт.1а!$B$78</f>
        <v>2.5999999999999999E-3</v>
      </c>
      <c r="J111" s="3">
        <f>[4]Шахт.1а!$B$85</f>
        <v>2.3599999999999999E-2</v>
      </c>
      <c r="K111" s="7">
        <f>[4]Шахт.1а!$B$91</f>
        <v>3.1899999999999998E-2</v>
      </c>
      <c r="L111" s="3">
        <f>[4]Шахт.1а!$B$97</f>
        <v>0.1492</v>
      </c>
      <c r="M111" s="3">
        <f>[4]Шахт.1а!$B$100</f>
        <v>0</v>
      </c>
      <c r="N111" s="59">
        <f t="shared" si="11"/>
        <v>5.7523999999999997</v>
      </c>
      <c r="O111" s="13">
        <f t="shared" si="12"/>
        <v>27059.864840000002</v>
      </c>
      <c r="P111" s="32">
        <v>4.5004</v>
      </c>
      <c r="Q111" s="53">
        <f t="shared" si="13"/>
        <v>21170.33164</v>
      </c>
      <c r="R111" s="5">
        <v>4516.8</v>
      </c>
      <c r="S111" s="80">
        <f>52.5+68.1+66.7</f>
        <v>187.3</v>
      </c>
      <c r="T111" s="27"/>
      <c r="U111" s="27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27"/>
      <c r="AG111" s="27"/>
      <c r="AH111" s="27"/>
    </row>
    <row r="112" spans="1:34" s="4" customFormat="1" ht="15.75">
      <c r="A112" s="11">
        <v>107</v>
      </c>
      <c r="B112" s="5" t="s">
        <v>114</v>
      </c>
      <c r="C112" s="10">
        <f t="shared" si="10"/>
        <v>4708.8</v>
      </c>
      <c r="D112" s="7">
        <f>[4]Шахт.5!$B$20</f>
        <v>1.7623</v>
      </c>
      <c r="E112" s="7">
        <f>[4]Шахт.5!$B$48</f>
        <v>0.223</v>
      </c>
      <c r="F112" s="7">
        <f>[4]Шахт.5!$B$54</f>
        <v>1.2233000000000001</v>
      </c>
      <c r="G112" s="7">
        <f>[4]Шахт.5!$B$58</f>
        <v>1.377</v>
      </c>
      <c r="H112" s="7">
        <f>[4]Шахт.5!$B$62</f>
        <v>0.95479999999999998</v>
      </c>
      <c r="I112" s="7">
        <f>[4]Шахт.5!$B$78</f>
        <v>2.5999999999999999E-3</v>
      </c>
      <c r="J112" s="3">
        <f>[4]Шахт.5!$B$85</f>
        <v>2.3599999999999999E-2</v>
      </c>
      <c r="K112" s="7">
        <f>[4]Шахт.5!$B$91</f>
        <v>3.1899999999999998E-2</v>
      </c>
      <c r="L112" s="3">
        <f>[4]Шахт.5!$B$97</f>
        <v>1.7399999999999999E-2</v>
      </c>
      <c r="M112" s="3">
        <f>[4]Шахт.5!$B$100</f>
        <v>0</v>
      </c>
      <c r="N112" s="59">
        <f t="shared" si="11"/>
        <v>5.6158999999999999</v>
      </c>
      <c r="O112" s="13">
        <f t="shared" si="12"/>
        <v>26444.14992</v>
      </c>
      <c r="P112" s="32">
        <v>4.5004999999999997</v>
      </c>
      <c r="Q112" s="53">
        <f t="shared" si="13"/>
        <v>21191.954399999999</v>
      </c>
      <c r="R112" s="5">
        <v>4708.8</v>
      </c>
      <c r="S112" s="80"/>
      <c r="T112" s="27"/>
      <c r="U112" s="27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27"/>
      <c r="AG112" s="27"/>
      <c r="AH112" s="27"/>
    </row>
    <row r="113" spans="1:34" s="4" customFormat="1" ht="15.75">
      <c r="A113" s="11">
        <v>108</v>
      </c>
      <c r="B113" s="5" t="s">
        <v>115</v>
      </c>
      <c r="C113" s="10">
        <f t="shared" si="10"/>
        <v>3130.9</v>
      </c>
      <c r="D113" s="7">
        <f>[4]Шахт.5а!$B$20</f>
        <v>1.7657</v>
      </c>
      <c r="E113" s="7">
        <f>[4]Шахт.5а!$B$48</f>
        <v>0.22359999999999999</v>
      </c>
      <c r="F113" s="7">
        <f>[4]Шахт.5а!$B$54</f>
        <v>1.2264999999999999</v>
      </c>
      <c r="G113" s="7">
        <f>[4]Шахт.5а!$B$58</f>
        <v>0.91700000000000004</v>
      </c>
      <c r="H113" s="7">
        <f>[4]Шахт.5а!$B$62</f>
        <v>0.95709999999999995</v>
      </c>
      <c r="I113" s="7">
        <f>[4]Шахт.5а!$B$78</f>
        <v>4.0000000000000001E-3</v>
      </c>
      <c r="J113" s="3">
        <f>[4]Шахт.5а!$B$85</f>
        <v>2.3599999999999999E-2</v>
      </c>
      <c r="K113" s="7">
        <f>[4]Шахт.5а!$B$91</f>
        <v>3.2000000000000001E-2</v>
      </c>
      <c r="L113" s="3">
        <f>[4]Шахт.5а!$B$97</f>
        <v>0.15939999999999999</v>
      </c>
      <c r="M113" s="3">
        <f>[4]Шахт.5а!$B$100</f>
        <v>0</v>
      </c>
      <c r="N113" s="59">
        <f t="shared" si="11"/>
        <v>5.3088999999999995</v>
      </c>
      <c r="O113" s="13">
        <f t="shared" si="12"/>
        <v>16621.635009999998</v>
      </c>
      <c r="P113" s="32">
        <v>4.5004999999999997</v>
      </c>
      <c r="Q113" s="53">
        <f t="shared" si="13"/>
        <v>14090.615449999999</v>
      </c>
      <c r="R113" s="5">
        <v>3130.9</v>
      </c>
      <c r="S113" s="80"/>
      <c r="T113" s="27"/>
      <c r="U113" s="27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27"/>
      <c r="AG113" s="27"/>
      <c r="AH113" s="27"/>
    </row>
    <row r="114" spans="1:34" s="4" customFormat="1" ht="15.75">
      <c r="A114" s="11">
        <v>109</v>
      </c>
      <c r="B114" s="5" t="s">
        <v>116</v>
      </c>
      <c r="C114" s="10">
        <f t="shared" si="10"/>
        <v>3073</v>
      </c>
      <c r="D114" s="7">
        <f>[4]Шахт.7!$B$20</f>
        <v>1.7911999999999999</v>
      </c>
      <c r="E114" s="7">
        <f>[4]Шахт.7!$B$48</f>
        <v>0.2278</v>
      </c>
      <c r="F114" s="7">
        <f>[4]Шахт.7!$B$54</f>
        <v>1.1714</v>
      </c>
      <c r="G114" s="7">
        <f>[4]Шахт.7!$B$58</f>
        <v>0.93430000000000002</v>
      </c>
      <c r="H114" s="7">
        <f>[4]Шахт.7!$B$62</f>
        <v>0.97519999999999996</v>
      </c>
      <c r="I114" s="7">
        <f>[4]Шахт.7!$B$78</f>
        <v>2.5999999999999999E-3</v>
      </c>
      <c r="J114" s="3">
        <f>[4]Шахт.7!$B$85</f>
        <v>2.41E-2</v>
      </c>
      <c r="K114" s="7">
        <f>[4]Шахт.7!$B$91</f>
        <v>3.2599999999999997E-2</v>
      </c>
      <c r="L114" s="3">
        <f>[4]Шахт.7!$B$97</f>
        <v>0.15640000000000001</v>
      </c>
      <c r="M114" s="3">
        <f>[4]Шахт.7!$B$100</f>
        <v>0</v>
      </c>
      <c r="N114" s="59">
        <f t="shared" si="11"/>
        <v>5.3155999999999999</v>
      </c>
      <c r="O114" s="13">
        <f t="shared" si="12"/>
        <v>16334.8388</v>
      </c>
      <c r="P114" s="32">
        <v>4.5007000000000001</v>
      </c>
      <c r="Q114" s="53">
        <f t="shared" si="13"/>
        <v>13830.651100000001</v>
      </c>
      <c r="R114" s="5">
        <v>3073</v>
      </c>
      <c r="S114" s="80"/>
      <c r="T114" s="27"/>
      <c r="U114" s="27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27"/>
      <c r="AG114" s="27"/>
      <c r="AH114" s="27"/>
    </row>
    <row r="115" spans="1:34" s="4" customFormat="1" ht="15.75">
      <c r="A115" s="11">
        <v>110</v>
      </c>
      <c r="B115" s="5" t="s">
        <v>117</v>
      </c>
      <c r="C115" s="10">
        <f t="shared" si="10"/>
        <v>6269.7</v>
      </c>
      <c r="D115" s="7">
        <f>[4]Шахт.9!$B$20</f>
        <v>1.7668999999999999</v>
      </c>
      <c r="E115" s="7">
        <f>[4]Шахт.9!$B$48</f>
        <v>0.22320000000000001</v>
      </c>
      <c r="F115" s="7">
        <f>[4]Шахт.9!$B$54</f>
        <v>1.2058</v>
      </c>
      <c r="G115" s="7">
        <f>[4]Шахт.9!$B$58</f>
        <v>1.3501000000000001</v>
      </c>
      <c r="H115" s="7">
        <f>[4]Шахт.9!$B$62</f>
        <v>0.95630000000000004</v>
      </c>
      <c r="I115" s="7">
        <f>[4]Шахт.9!$B$78</f>
        <v>2.5999999999999999E-3</v>
      </c>
      <c r="J115" s="3">
        <f>[4]Шахт.9!$B$85</f>
        <v>2.3599999999999999E-2</v>
      </c>
      <c r="K115" s="7">
        <f>[4]Шахт.9!$B$91</f>
        <v>3.1899999999999998E-2</v>
      </c>
      <c r="L115" s="3">
        <f>[4]Шахт.9!$B$97</f>
        <v>0.30009999999999998</v>
      </c>
      <c r="M115" s="3">
        <f>[4]Шахт.9!$B$100</f>
        <v>0</v>
      </c>
      <c r="N115" s="59">
        <f t="shared" si="11"/>
        <v>5.8605</v>
      </c>
      <c r="O115" s="13">
        <f t="shared" si="12"/>
        <v>36743.576849999998</v>
      </c>
      <c r="P115" s="32">
        <v>4.5007000000000001</v>
      </c>
      <c r="Q115" s="53">
        <f t="shared" si="13"/>
        <v>28218.038789999999</v>
      </c>
      <c r="R115" s="5">
        <v>6182.7</v>
      </c>
      <c r="S115" s="80">
        <f>52.9+34.1</f>
        <v>87</v>
      </c>
      <c r="T115" s="27"/>
      <c r="U115" s="27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27"/>
      <c r="AG115" s="27"/>
      <c r="AH115" s="27"/>
    </row>
    <row r="116" spans="1:34" s="4" customFormat="1" ht="15.75">
      <c r="A116" s="11">
        <v>111</v>
      </c>
      <c r="B116" s="5" t="s">
        <v>118</v>
      </c>
      <c r="C116" s="10">
        <f t="shared" si="10"/>
        <v>366.5</v>
      </c>
      <c r="D116" s="7">
        <f>'[2]Кур.2 '!$B$20</f>
        <v>1.9351</v>
      </c>
      <c r="E116" s="7">
        <f>'[2]Кур.2 '!$B$48</f>
        <v>0.10970000000000001</v>
      </c>
      <c r="F116" s="7">
        <f>'[2]Кур.2 '!$B$54</f>
        <v>1.6372</v>
      </c>
      <c r="G116" s="7">
        <f>'[2]Кур.2 '!$B$58</f>
        <v>0.86150000000000004</v>
      </c>
      <c r="H116" s="7">
        <f>'[2]Кур.2 '!$B$62</f>
        <v>1.3166</v>
      </c>
      <c r="I116" s="7">
        <f>'[2]Кур.2 '!$B$78</f>
        <v>3.7000000000000002E-3</v>
      </c>
      <c r="J116" s="3">
        <f>'[2]Кур.2 '!$B$85</f>
        <v>2.8400000000000002E-2</v>
      </c>
      <c r="K116" s="7">
        <f>'[2]Кур.2 '!$B$91</f>
        <v>3.8399999999999997E-2</v>
      </c>
      <c r="L116" s="3">
        <f>'[2]Кур.2 '!$B$97</f>
        <v>0.62229999999999996</v>
      </c>
      <c r="M116" s="3">
        <f>'[2]Кур.2 '!$B$100</f>
        <v>0</v>
      </c>
      <c r="N116" s="59">
        <f t="shared" si="11"/>
        <v>6.5529000000000002</v>
      </c>
      <c r="O116" s="13">
        <f t="shared" si="12"/>
        <v>2401.6378500000001</v>
      </c>
      <c r="P116" s="29">
        <v>4.5003000000000002</v>
      </c>
      <c r="Q116" s="53">
        <f t="shared" si="13"/>
        <v>1649.35995</v>
      </c>
      <c r="R116" s="5">
        <v>366.5</v>
      </c>
      <c r="S116" s="80"/>
      <c r="T116" s="27"/>
      <c r="U116" s="27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27"/>
      <c r="AG116" s="27"/>
      <c r="AH116" s="27"/>
    </row>
    <row r="117" spans="1:34" s="4" customFormat="1" ht="15.75">
      <c r="A117" s="11">
        <v>112</v>
      </c>
      <c r="B117" s="5" t="s">
        <v>119</v>
      </c>
      <c r="C117" s="10">
        <f t="shared" si="10"/>
        <v>1472.4</v>
      </c>
      <c r="D117" s="7">
        <f>[2]Кур.2а!$B$20</f>
        <v>1.7533000000000001</v>
      </c>
      <c r="E117" s="7">
        <f>[2]Кур.2а!$B$48</f>
        <v>0.2288</v>
      </c>
      <c r="F117" s="7">
        <f>[2]Кур.2а!$B$54</f>
        <v>1.2223999999999999</v>
      </c>
      <c r="G117" s="7">
        <f>[2]Кур.2а!$B$58</f>
        <v>1.0394000000000001</v>
      </c>
      <c r="H117" s="7">
        <f>[2]Кур.2а!$B$62</f>
        <v>1.2725</v>
      </c>
      <c r="I117" s="7">
        <f>[2]Кур.2а!$B$78</f>
        <v>3.5000000000000001E-3</v>
      </c>
      <c r="J117" s="3">
        <f>[2]Кур.2а!$B$85</f>
        <v>2.1399999999999999E-2</v>
      </c>
      <c r="K117" s="7">
        <f>[2]Кур.2а!$B$91</f>
        <v>2.8799999999999999E-2</v>
      </c>
      <c r="L117" s="3">
        <f>[2]Кур.2а!$B$97</f>
        <v>8.5999999999999993E-2</v>
      </c>
      <c r="M117" s="3">
        <f>[2]Кур.2а!$B$100</f>
        <v>0</v>
      </c>
      <c r="N117" s="59">
        <f t="shared" si="11"/>
        <v>5.6561000000000003</v>
      </c>
      <c r="O117" s="13">
        <f t="shared" si="12"/>
        <v>8328.0416400000013</v>
      </c>
      <c r="P117" s="29">
        <v>4.5007999999999999</v>
      </c>
      <c r="Q117" s="53">
        <f t="shared" si="13"/>
        <v>6626.9779200000003</v>
      </c>
      <c r="R117" s="5">
        <v>1424.4</v>
      </c>
      <c r="S117" s="80">
        <v>48</v>
      </c>
      <c r="T117" s="27"/>
      <c r="U117" s="27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27"/>
      <c r="AG117" s="27"/>
      <c r="AH117" s="27"/>
    </row>
    <row r="118" spans="1:34" s="4" customFormat="1" ht="15.75">
      <c r="A118" s="11">
        <v>113</v>
      </c>
      <c r="B118" s="5" t="s">
        <v>120</v>
      </c>
      <c r="C118" s="10">
        <f t="shared" si="10"/>
        <v>1471.4</v>
      </c>
      <c r="D118" s="7">
        <f>[2]Кур.2б!$B$20</f>
        <v>1.7544999999999999</v>
      </c>
      <c r="E118" s="7">
        <f>[2]Кур.2б!$B$48</f>
        <v>0.22900000000000001</v>
      </c>
      <c r="F118" s="7">
        <f>[2]Кур.2б!$B$54</f>
        <v>1.2233000000000001</v>
      </c>
      <c r="G118" s="7">
        <f>[2]Кур.2б!$B$58</f>
        <v>1.0402</v>
      </c>
      <c r="H118" s="7">
        <f>[2]Кур.2б!$B$62</f>
        <v>1.2372000000000001</v>
      </c>
      <c r="I118" s="7">
        <f>[2]Кур.2б!$B$78</f>
        <v>3.5000000000000001E-3</v>
      </c>
      <c r="J118" s="3">
        <f>[2]Кур.2б!$B$85</f>
        <v>2.1999999999999999E-2</v>
      </c>
      <c r="K118" s="7">
        <f>[2]Кур.2б!$B$91</f>
        <v>2.9600000000000001E-2</v>
      </c>
      <c r="L118" s="3">
        <f>[2]Кур.2б!$B$97</f>
        <v>0.104</v>
      </c>
      <c r="M118" s="3">
        <f>[2]Кур.2б!$B$100</f>
        <v>0</v>
      </c>
      <c r="N118" s="59">
        <f t="shared" si="11"/>
        <v>5.6433</v>
      </c>
      <c r="O118" s="13">
        <f t="shared" si="12"/>
        <v>8303.5516200000002</v>
      </c>
      <c r="P118" s="29">
        <v>4.5004999999999997</v>
      </c>
      <c r="Q118" s="53">
        <f t="shared" si="13"/>
        <v>6622.0357000000004</v>
      </c>
      <c r="R118" s="5">
        <v>1420</v>
      </c>
      <c r="S118" s="80">
        <v>51.4</v>
      </c>
      <c r="T118" s="27"/>
      <c r="U118" s="27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27"/>
      <c r="AG118" s="27"/>
      <c r="AH118" s="27"/>
    </row>
    <row r="119" spans="1:34" s="4" customFormat="1" ht="15.75">
      <c r="A119" s="11">
        <v>114</v>
      </c>
      <c r="B119" s="5" t="s">
        <v>121</v>
      </c>
      <c r="C119" s="10">
        <f t="shared" si="10"/>
        <v>373.2</v>
      </c>
      <c r="D119" s="7">
        <f>[2]Кур.4!$B$20</f>
        <v>1.9003000000000001</v>
      </c>
      <c r="E119" s="7">
        <f>[2]Кур.4!$B$48</f>
        <v>0.1181</v>
      </c>
      <c r="F119" s="7">
        <f>[2]Кур.4!$B$54</f>
        <v>1.6077999999999999</v>
      </c>
      <c r="G119" s="7">
        <f>[2]Кур.4!$B$58</f>
        <v>0.84599999999999997</v>
      </c>
      <c r="H119" s="7">
        <f>[2]Кур.4!$B$62</f>
        <v>1.3198000000000001</v>
      </c>
      <c r="I119" s="7">
        <f>[2]Кур.4!$B$78</f>
        <v>3.5999999999999999E-3</v>
      </c>
      <c r="J119" s="3">
        <f>[2]Кур.4!$B$85</f>
        <v>2.64E-2</v>
      </c>
      <c r="K119" s="7">
        <f>[2]Кур.4!$B$91</f>
        <v>3.5799999999999998E-2</v>
      </c>
      <c r="L119" s="3">
        <f>[2]Кур.4!$B$97</f>
        <v>0.91679999999999995</v>
      </c>
      <c r="M119" s="3">
        <f>[2]Кур.4!$B$100</f>
        <v>0</v>
      </c>
      <c r="N119" s="59">
        <f t="shared" si="11"/>
        <v>6.7745999999999995</v>
      </c>
      <c r="O119" s="13">
        <f t="shared" si="12"/>
        <v>2528.2807199999997</v>
      </c>
      <c r="P119" s="29">
        <v>4.5004</v>
      </c>
      <c r="Q119" s="53">
        <f t="shared" si="13"/>
        <v>1679.54928</v>
      </c>
      <c r="R119" s="5">
        <v>373.2</v>
      </c>
      <c r="S119" s="80"/>
      <c r="T119" s="27"/>
      <c r="U119" s="27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27"/>
      <c r="AG119" s="27"/>
      <c r="AH119" s="27"/>
    </row>
    <row r="120" spans="1:34" s="4" customFormat="1" ht="15.75">
      <c r="A120" s="11">
        <v>115</v>
      </c>
      <c r="B120" s="5" t="s">
        <v>122</v>
      </c>
      <c r="C120" s="10">
        <f t="shared" si="10"/>
        <v>368.20000000000005</v>
      </c>
      <c r="D120" s="7">
        <f>[2]Кур.6!$B$20</f>
        <v>1.9260999999999999</v>
      </c>
      <c r="E120" s="7">
        <f>[2]Кур.6!$B$48</f>
        <v>0.1196</v>
      </c>
      <c r="F120" s="7">
        <f>[2]Кур.6!$B$54</f>
        <v>1.6295999999999999</v>
      </c>
      <c r="G120" s="7">
        <f>[2]Кур.6!$B$58</f>
        <v>0.85750000000000004</v>
      </c>
      <c r="H120" s="7">
        <f>[2]Кур.6!$B$62</f>
        <v>1.3061</v>
      </c>
      <c r="I120" s="7">
        <f>[2]Кур.6!$B$78</f>
        <v>3.7000000000000002E-3</v>
      </c>
      <c r="J120" s="3">
        <f>[2]Кур.6!$B$85</f>
        <v>2.3599999999999999E-2</v>
      </c>
      <c r="K120" s="7">
        <f>[2]Кур.6!$B$91</f>
        <v>3.2000000000000001E-2</v>
      </c>
      <c r="L120" s="3">
        <f>[2]Кур.6!$B$97</f>
        <v>1.0722</v>
      </c>
      <c r="M120" s="3">
        <f>[2]Кур.6!$B$100</f>
        <v>0</v>
      </c>
      <c r="N120" s="59">
        <f t="shared" si="11"/>
        <v>6.9703999999999997</v>
      </c>
      <c r="O120" s="13">
        <f t="shared" si="12"/>
        <v>2566.5012800000004</v>
      </c>
      <c r="P120" s="29">
        <v>4.5008999999999997</v>
      </c>
      <c r="Q120" s="53">
        <f t="shared" si="13"/>
        <v>1657.2313800000002</v>
      </c>
      <c r="R120" s="5">
        <v>319.10000000000002</v>
      </c>
      <c r="S120" s="80">
        <v>49.1</v>
      </c>
      <c r="T120" s="27"/>
      <c r="U120" s="27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27"/>
      <c r="AG120" s="27"/>
      <c r="AH120" s="27"/>
    </row>
    <row r="121" spans="1:34" s="4" customFormat="1" ht="15.75">
      <c r="A121" s="11">
        <v>116</v>
      </c>
      <c r="B121" s="5" t="s">
        <v>123</v>
      </c>
      <c r="C121" s="10">
        <f t="shared" si="10"/>
        <v>633.79999999999995</v>
      </c>
      <c r="D121" s="7">
        <f>[2]Кур.8!$B$20</f>
        <v>2.1945999999999999</v>
      </c>
      <c r="E121" s="7">
        <f>[2]Кур.8!$B$48</f>
        <v>0.13500000000000001</v>
      </c>
      <c r="F121" s="7">
        <f>[2]Кур.8!$B$54</f>
        <v>1.3252999999999999</v>
      </c>
      <c r="G121" s="7">
        <f>[2]Кур.8!$B$58</f>
        <v>0.83379999999999999</v>
      </c>
      <c r="H121" s="7">
        <f>[2]Кур.8!$B$62</f>
        <v>1.31</v>
      </c>
      <c r="I121" s="7">
        <f>[2]Кур.8!$B$78</f>
        <v>3.2000000000000002E-3</v>
      </c>
      <c r="J121" s="3">
        <f>[2]Кур.8!$B$85</f>
        <v>5.1999999999999998E-3</v>
      </c>
      <c r="K121" s="7">
        <f>[2]Кур.8!$B$91</f>
        <v>7.0000000000000001E-3</v>
      </c>
      <c r="L121" s="3">
        <f>[2]Кур.8!$B$97</f>
        <v>1.0795999999999999</v>
      </c>
      <c r="M121" s="3">
        <f>[2]Кур.8!$B$100</f>
        <v>0</v>
      </c>
      <c r="N121" s="59">
        <f t="shared" si="11"/>
        <v>6.8936999999999991</v>
      </c>
      <c r="O121" s="13">
        <f t="shared" si="12"/>
        <v>4369.2270599999993</v>
      </c>
      <c r="P121" s="29">
        <v>4.5003000000000002</v>
      </c>
      <c r="Q121" s="53">
        <f t="shared" si="13"/>
        <v>2852.2901400000001</v>
      </c>
      <c r="R121" s="5">
        <v>467.5</v>
      </c>
      <c r="S121" s="80">
        <v>166.3</v>
      </c>
      <c r="T121" s="27"/>
      <c r="U121" s="27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27"/>
      <c r="AG121" s="27"/>
      <c r="AH121" s="27"/>
    </row>
    <row r="122" spans="1:34" s="4" customFormat="1" ht="15.75">
      <c r="A122" s="11">
        <v>117</v>
      </c>
      <c r="B122" s="5" t="s">
        <v>124</v>
      </c>
      <c r="C122" s="10">
        <f t="shared" si="10"/>
        <v>630.70000000000005</v>
      </c>
      <c r="D122" s="7">
        <f>[2]Кур.10!$B$20</f>
        <v>2.2054</v>
      </c>
      <c r="E122" s="7">
        <f>[2]Кур.10!$B$48</f>
        <v>0.14799999999999999</v>
      </c>
      <c r="F122" s="7">
        <f>[2]Кур.10!$B$54</f>
        <v>1.3319000000000001</v>
      </c>
      <c r="G122" s="7">
        <f>[2]Кур.10!$B$58</f>
        <v>0.83779999999999999</v>
      </c>
      <c r="H122" s="7">
        <f>[2]Кур.10!$B$62</f>
        <v>1.3111999999999999</v>
      </c>
      <c r="I122" s="7">
        <f>[2]Кур.10!$B$78</f>
        <v>3.2000000000000002E-3</v>
      </c>
      <c r="J122" s="3">
        <f>[2]Кур.10!$B$85</f>
        <v>5.1999999999999998E-3</v>
      </c>
      <c r="K122" s="7">
        <f>[2]Кур.10!$B$91</f>
        <v>7.0000000000000001E-3</v>
      </c>
      <c r="L122" s="3">
        <f>[2]Кур.10!$B$97</f>
        <v>0.12139999999999999</v>
      </c>
      <c r="M122" s="3">
        <f>[2]Кур.10!$B$100</f>
        <v>0</v>
      </c>
      <c r="N122" s="59">
        <f t="shared" si="11"/>
        <v>5.9710999999999999</v>
      </c>
      <c r="O122" s="13">
        <f t="shared" si="12"/>
        <v>3765.9727700000003</v>
      </c>
      <c r="P122" s="29">
        <v>4.5003000000000002</v>
      </c>
      <c r="Q122" s="53">
        <f t="shared" si="13"/>
        <v>2838.3392100000005</v>
      </c>
      <c r="R122" s="5">
        <v>630.70000000000005</v>
      </c>
      <c r="S122" s="80"/>
      <c r="T122" s="27"/>
      <c r="U122" s="27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27"/>
      <c r="AG122" s="27"/>
      <c r="AH122" s="27"/>
    </row>
    <row r="123" spans="1:34" s="4" customFormat="1" ht="15.75">
      <c r="A123" s="11">
        <v>118</v>
      </c>
      <c r="B123" s="5" t="s">
        <v>125</v>
      </c>
      <c r="C123" s="10">
        <f t="shared" si="10"/>
        <v>632.04000000000008</v>
      </c>
      <c r="D123" s="7">
        <f>[2]Кур.12!$B$20</f>
        <v>2.2006999999999999</v>
      </c>
      <c r="E123" s="7">
        <f>[2]Кур.12!$B$48</f>
        <v>0.14760000000000001</v>
      </c>
      <c r="F123" s="7">
        <f>[2]Кур.12!$B$54</f>
        <v>1.329</v>
      </c>
      <c r="G123" s="7">
        <f>[2]Кур.12!$B$58</f>
        <v>0.83599999999999997</v>
      </c>
      <c r="H123" s="7">
        <f>[2]Кур.12!$B$62</f>
        <v>1.2821</v>
      </c>
      <c r="I123" s="7">
        <f>[2]Кур.12!$B$78</f>
        <v>3.2000000000000002E-3</v>
      </c>
      <c r="J123" s="3">
        <f>[2]Кур.12!$B$85</f>
        <v>5.1999999999999998E-3</v>
      </c>
      <c r="K123" s="7">
        <f>[2]Кур.12!$B$91</f>
        <v>7.0000000000000001E-3</v>
      </c>
      <c r="L123" s="3">
        <f>[2]Кур.12!$B$97</f>
        <v>0.7752</v>
      </c>
      <c r="M123" s="3">
        <f>[2]Кур.12!$B$100</f>
        <v>0</v>
      </c>
      <c r="N123" s="59">
        <f t="shared" si="11"/>
        <v>6.5860000000000003</v>
      </c>
      <c r="O123" s="13">
        <f t="shared" si="12"/>
        <v>4162.6154400000005</v>
      </c>
      <c r="P123" s="29">
        <v>4.5004</v>
      </c>
      <c r="Q123" s="53">
        <f t="shared" si="13"/>
        <v>2844.4328160000005</v>
      </c>
      <c r="R123" s="5">
        <v>43.6</v>
      </c>
      <c r="S123" s="80">
        <f>41.9+43.6+46+37.5+28.9+116.3+65.4+48.12+49.72+40.1+28.3+42.6</f>
        <v>588.44000000000005</v>
      </c>
      <c r="T123" s="27"/>
      <c r="U123" s="27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27"/>
      <c r="AG123" s="27"/>
      <c r="AH123" s="27"/>
    </row>
    <row r="124" spans="1:34" s="4" customFormat="1" ht="15.75">
      <c r="A124" s="11">
        <v>119</v>
      </c>
      <c r="B124" s="5" t="s">
        <v>126</v>
      </c>
      <c r="C124" s="10">
        <f t="shared" si="10"/>
        <v>628.70000000000005</v>
      </c>
      <c r="D124" s="7">
        <f>[2]Кур.16!$B$20</f>
        <v>2.2124000000000001</v>
      </c>
      <c r="E124" s="7">
        <f>[2]Кур.16!$B$48</f>
        <v>0.1484</v>
      </c>
      <c r="F124" s="7">
        <f>[2]Кур.16!$B$54</f>
        <v>1.3361000000000001</v>
      </c>
      <c r="G124" s="7">
        <f>[2]Кур.16!$B$58</f>
        <v>0.84050000000000002</v>
      </c>
      <c r="H124" s="7">
        <f>[2]Кур.16!$B$62</f>
        <v>1.3128</v>
      </c>
      <c r="I124" s="7">
        <f>[2]Кур.16!$B$78</f>
        <v>3.2000000000000002E-3</v>
      </c>
      <c r="J124" s="3">
        <f>[2]Кур.16!$B$85</f>
        <v>5.1999999999999998E-3</v>
      </c>
      <c r="K124" s="7">
        <f>[2]Кур.16!$B$91</f>
        <v>7.0000000000000001E-3</v>
      </c>
      <c r="L124" s="3">
        <f>[2]Кур.16!$B$97</f>
        <v>1.0884</v>
      </c>
      <c r="M124" s="3">
        <f>[2]Кур.16!$B$100</f>
        <v>0</v>
      </c>
      <c r="N124" s="59">
        <f t="shared" si="11"/>
        <v>6.9539999999999988</v>
      </c>
      <c r="O124" s="13">
        <f t="shared" si="12"/>
        <v>4371.9797999999992</v>
      </c>
      <c r="P124" s="29">
        <v>4.5007999999999999</v>
      </c>
      <c r="Q124" s="53">
        <f t="shared" si="13"/>
        <v>2829.6529600000003</v>
      </c>
      <c r="R124" s="5">
        <v>628.70000000000005</v>
      </c>
      <c r="S124" s="80"/>
      <c r="T124" s="27"/>
      <c r="U124" s="27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27"/>
      <c r="AG124" s="27"/>
      <c r="AH124" s="27"/>
    </row>
    <row r="125" spans="1:34" s="4" customFormat="1" ht="15.75">
      <c r="A125" s="11">
        <v>120</v>
      </c>
      <c r="B125" s="5" t="s">
        <v>127</v>
      </c>
      <c r="C125" s="10">
        <f t="shared" si="10"/>
        <v>636.29999999999995</v>
      </c>
      <c r="D125" s="7">
        <f>[2]Кур.16а!$B$20</f>
        <v>2.1922000000000001</v>
      </c>
      <c r="E125" s="7">
        <f>[2]Кур.16а!$B$48</f>
        <v>0.14660000000000001</v>
      </c>
      <c r="F125" s="7">
        <f>[2]Кур.16а!$B$54</f>
        <v>1.3201000000000001</v>
      </c>
      <c r="G125" s="7">
        <f>[2]Кур.16а!$B$58</f>
        <v>0.83050000000000002</v>
      </c>
      <c r="H125" s="7">
        <f>[2]Кур.16а!$B$62</f>
        <v>1.3206</v>
      </c>
      <c r="I125" s="7">
        <f>[2]Кур.16а!$B$78</f>
        <v>3.2000000000000002E-3</v>
      </c>
      <c r="J125" s="3">
        <f>[2]Кур.16а!$B$85</f>
        <v>5.0000000000000001E-3</v>
      </c>
      <c r="K125" s="7">
        <f>[2]Кур.16а!$B$91</f>
        <v>6.7999999999999996E-3</v>
      </c>
      <c r="L125" s="3">
        <f>[2]Кур.16а!$B$97</f>
        <v>0.71699999999999997</v>
      </c>
      <c r="M125" s="3">
        <f>[2]Кур.16а!$B$100</f>
        <v>0</v>
      </c>
      <c r="N125" s="59">
        <f t="shared" si="11"/>
        <v>6.5419999999999998</v>
      </c>
      <c r="O125" s="13">
        <f t="shared" si="12"/>
        <v>4162.6745999999994</v>
      </c>
      <c r="P125" s="29">
        <v>4.5000999999999998</v>
      </c>
      <c r="Q125" s="53">
        <f t="shared" si="13"/>
        <v>2863.4136299999996</v>
      </c>
      <c r="R125" s="5">
        <v>636.29999999999995</v>
      </c>
      <c r="S125" s="80"/>
      <c r="T125" s="27"/>
      <c r="U125" s="27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27"/>
      <c r="AG125" s="27"/>
      <c r="AH125" s="27"/>
    </row>
    <row r="126" spans="1:34" s="4" customFormat="1" ht="15.75">
      <c r="A126" s="11">
        <v>121</v>
      </c>
      <c r="B126" s="5" t="s">
        <v>128</v>
      </c>
      <c r="C126" s="10">
        <f t="shared" si="10"/>
        <v>622.40000000000009</v>
      </c>
      <c r="D126" s="7">
        <f>[2]Кур.18!$B$20</f>
        <v>2.2284000000000002</v>
      </c>
      <c r="E126" s="7">
        <f>[2]Кур.18!$B$48</f>
        <v>0.14990000000000001</v>
      </c>
      <c r="F126" s="7">
        <f>[2]Кур.18!$B$54</f>
        <v>1.3495999999999999</v>
      </c>
      <c r="G126" s="7">
        <f>[2]Кур.18!$B$58</f>
        <v>0.84899999999999998</v>
      </c>
      <c r="H126" s="7">
        <f>[2]Кур.18!$B$62</f>
        <v>1.3288</v>
      </c>
      <c r="I126" s="7">
        <f>[2]Кур.18!$B$78</f>
        <v>3.2000000000000002E-3</v>
      </c>
      <c r="J126" s="3">
        <f>[2]Кур.18!$B$85</f>
        <v>5.1999999999999998E-3</v>
      </c>
      <c r="K126" s="7">
        <f>[2]Кур.18!$B$91</f>
        <v>7.1000000000000004E-3</v>
      </c>
      <c r="L126" s="3">
        <f>[2]Кур.18!$B$97</f>
        <v>0.64700000000000002</v>
      </c>
      <c r="M126" s="3">
        <f>[2]Кур.18!$B$100</f>
        <v>0</v>
      </c>
      <c r="N126" s="59">
        <f t="shared" si="11"/>
        <v>6.5681999999999992</v>
      </c>
      <c r="O126" s="13">
        <f t="shared" si="12"/>
        <v>4088.0476800000001</v>
      </c>
      <c r="P126" s="29">
        <v>4.5007000000000001</v>
      </c>
      <c r="Q126" s="53">
        <f t="shared" si="13"/>
        <v>2801.2356800000007</v>
      </c>
      <c r="R126" s="5">
        <v>473.3</v>
      </c>
      <c r="S126" s="80">
        <f>81.9+27.2+40</f>
        <v>149.10000000000002</v>
      </c>
      <c r="T126" s="27"/>
      <c r="U126" s="27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27"/>
      <c r="AG126" s="27"/>
      <c r="AH126" s="27"/>
    </row>
    <row r="127" spans="1:34" s="4" customFormat="1" ht="15.75">
      <c r="A127" s="11">
        <v>122</v>
      </c>
      <c r="B127" s="5" t="s">
        <v>129</v>
      </c>
      <c r="C127" s="10">
        <f t="shared" si="10"/>
        <v>373.4</v>
      </c>
      <c r="D127" s="7">
        <f>[2]Кур.20!$B$20</f>
        <v>1.9098999999999999</v>
      </c>
      <c r="E127" s="7">
        <f>[2]Кур.20!$B$48</f>
        <v>0.11799999999999999</v>
      </c>
      <c r="F127" s="7">
        <f>[2]Кур.20!$B$54</f>
        <v>1.6068</v>
      </c>
      <c r="G127" s="7">
        <f>[2]Кур.20!$B$58</f>
        <v>0.84550000000000003</v>
      </c>
      <c r="H127" s="7">
        <f>[2]Кур.20!$B$62</f>
        <v>1.4259999999999999</v>
      </c>
      <c r="I127" s="7">
        <f>[2]Кур.20!$B$78</f>
        <v>3.5999999999999999E-3</v>
      </c>
      <c r="J127" s="3">
        <f>[2]Кур.20!$B$85</f>
        <v>8.6E-3</v>
      </c>
      <c r="K127" s="7">
        <f>[2]Кур.20!$B$91</f>
        <v>1.18E-2</v>
      </c>
      <c r="L127" s="3">
        <f>[2]Кур.20!$B$97</f>
        <v>0.6109</v>
      </c>
      <c r="M127" s="3">
        <f>[2]Кур.20!$B$100</f>
        <v>0</v>
      </c>
      <c r="N127" s="59">
        <f t="shared" si="11"/>
        <v>6.5411000000000001</v>
      </c>
      <c r="O127" s="13">
        <f t="shared" si="12"/>
        <v>2442.4467399999999</v>
      </c>
      <c r="P127" s="29">
        <v>4.5004</v>
      </c>
      <c r="Q127" s="53">
        <f t="shared" si="13"/>
        <v>1680.4493599999998</v>
      </c>
      <c r="R127" s="5">
        <v>146.9</v>
      </c>
      <c r="S127" s="80">
        <f>28.2+59.5+55+83.8</f>
        <v>226.5</v>
      </c>
      <c r="T127" s="27"/>
      <c r="U127" s="27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27"/>
      <c r="AG127" s="27"/>
      <c r="AH127" s="27"/>
    </row>
    <row r="128" spans="1:34" s="4" customFormat="1" ht="15.75">
      <c r="A128" s="11">
        <v>123</v>
      </c>
      <c r="B128" s="5" t="s">
        <v>130</v>
      </c>
      <c r="C128" s="10">
        <f t="shared" si="10"/>
        <v>624.9</v>
      </c>
      <c r="D128" s="7">
        <f>[2]Кур.22!$B$20</f>
        <v>2.2195</v>
      </c>
      <c r="E128" s="7">
        <f>[2]Кур.22!$B$48</f>
        <v>0.14929999999999999</v>
      </c>
      <c r="F128" s="7">
        <f>[2]Кур.22!$B$54</f>
        <v>1.3442000000000001</v>
      </c>
      <c r="G128" s="7">
        <f>[2]Кур.22!$B$58</f>
        <v>0.84560000000000002</v>
      </c>
      <c r="H128" s="7">
        <f>[2]Кур.22!$B$62</f>
        <v>1.3261000000000001</v>
      </c>
      <c r="I128" s="7">
        <f>[2]Кур.22!$B$78</f>
        <v>3.2000000000000002E-3</v>
      </c>
      <c r="J128" s="3">
        <f>[2]Кур.22!$B$85</f>
        <v>5.1999999999999998E-3</v>
      </c>
      <c r="K128" s="7">
        <f>[2]Кур.22!$B$91</f>
        <v>7.0000000000000001E-3</v>
      </c>
      <c r="L128" s="3">
        <f>[2]Кур.22!$B$97</f>
        <v>1.4328000000000001</v>
      </c>
      <c r="M128" s="3">
        <f>[2]Кур.22!$B$100</f>
        <v>0</v>
      </c>
      <c r="N128" s="59">
        <f t="shared" si="11"/>
        <v>7.3329000000000004</v>
      </c>
      <c r="O128" s="13">
        <f t="shared" si="12"/>
        <v>4582.3292099999999</v>
      </c>
      <c r="P128" s="29">
        <v>4.5004999999999997</v>
      </c>
      <c r="Q128" s="53">
        <f t="shared" si="13"/>
        <v>2812.3624499999996</v>
      </c>
      <c r="R128" s="5">
        <v>318.39999999999998</v>
      </c>
      <c r="S128" s="80">
        <f>38.5+65.9+85.5+26.3+90.3</f>
        <v>306.5</v>
      </c>
      <c r="T128" s="27"/>
      <c r="U128" s="27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27"/>
      <c r="AG128" s="27"/>
      <c r="AH128" s="27"/>
    </row>
    <row r="129" spans="1:34" s="4" customFormat="1" ht="15.75">
      <c r="A129" s="11">
        <v>124</v>
      </c>
      <c r="B129" s="5" t="s">
        <v>131</v>
      </c>
      <c r="C129" s="10">
        <f t="shared" si="10"/>
        <v>1562.5</v>
      </c>
      <c r="D129" s="7">
        <f>[2]Кур.24!$B$20</f>
        <v>2.0356000000000001</v>
      </c>
      <c r="E129" s="7">
        <f>[2]Кур.24!$B$48</f>
        <v>0.1825</v>
      </c>
      <c r="F129" s="7">
        <f>[2]Кур.24!$B$54</f>
        <v>1.1519999999999999</v>
      </c>
      <c r="G129" s="7">
        <f>[2]Кур.24!$B$58</f>
        <v>1.2978000000000001</v>
      </c>
      <c r="H129" s="7">
        <f>[2]Кур.24!$B$62</f>
        <v>1.294</v>
      </c>
      <c r="I129" s="7">
        <f>[2]Кур.24!$B$78</f>
        <v>2.5999999999999999E-3</v>
      </c>
      <c r="J129" s="3">
        <f>[2]Кур.24!$B$85</f>
        <v>3.6700000000000003E-2</v>
      </c>
      <c r="K129" s="7">
        <f>[2]Кур.24!$B$91</f>
        <v>4.9599999999999998E-2</v>
      </c>
      <c r="L129" s="3">
        <f>[2]Кур.24!$B$97</f>
        <v>0.74860000000000004</v>
      </c>
      <c r="M129" s="3">
        <f>[2]Кур.24!$B$100</f>
        <v>0</v>
      </c>
      <c r="N129" s="59">
        <f t="shared" si="11"/>
        <v>6.7994000000000003</v>
      </c>
      <c r="O129" s="13">
        <f t="shared" si="12"/>
        <v>10624.0625</v>
      </c>
      <c r="P129" s="29">
        <v>4.5006000000000004</v>
      </c>
      <c r="Q129" s="53">
        <f t="shared" si="13"/>
        <v>7032.1875000000009</v>
      </c>
      <c r="R129" s="5">
        <v>1210.9000000000001</v>
      </c>
      <c r="S129" s="80">
        <f>43.8+72+46+74.2+44.4+28.9+42.3</f>
        <v>351.59999999999997</v>
      </c>
      <c r="T129" s="27"/>
      <c r="U129" s="27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27"/>
      <c r="AG129" s="27"/>
      <c r="AH129" s="27"/>
    </row>
    <row r="130" spans="1:34" s="4" customFormat="1" ht="15.75">
      <c r="A130" s="11">
        <v>125</v>
      </c>
      <c r="B130" s="5" t="s">
        <v>132</v>
      </c>
      <c r="C130" s="10">
        <f t="shared" si="10"/>
        <v>956.40000000000009</v>
      </c>
      <c r="D130" s="7">
        <f>[2]Кур.26!$B$20</f>
        <v>2.1793</v>
      </c>
      <c r="E130" s="7">
        <f>[2]Кур.26!$B$48</f>
        <v>0.18970000000000001</v>
      </c>
      <c r="F130" s="7">
        <f>[2]Кур.26!$B$54</f>
        <v>1.2546999999999999</v>
      </c>
      <c r="G130" s="7">
        <f>[2]Кур.26!$B$58</f>
        <v>1.2387999999999999</v>
      </c>
      <c r="H130" s="7">
        <f>[2]Кур.26!$B$62</f>
        <v>1.3118000000000001</v>
      </c>
      <c r="I130" s="7">
        <f>[2]Кур.26!$B$78</f>
        <v>2.2000000000000001E-3</v>
      </c>
      <c r="J130" s="3">
        <f>[2]Кур.26!$B$85</f>
        <v>3.56E-2</v>
      </c>
      <c r="K130" s="7">
        <f>[2]Кур.26!$B$91</f>
        <v>4.82E-2</v>
      </c>
      <c r="L130" s="3">
        <f>[2]Кур.26!$B$97</f>
        <v>1.1465000000000001</v>
      </c>
      <c r="M130" s="3">
        <f>[2]Кур.26!$B$100</f>
        <v>0</v>
      </c>
      <c r="N130" s="59">
        <f t="shared" si="11"/>
        <v>7.4068000000000005</v>
      </c>
      <c r="O130" s="13">
        <f t="shared" si="12"/>
        <v>7083.8635200000008</v>
      </c>
      <c r="P130" s="29">
        <v>4.5004</v>
      </c>
      <c r="Q130" s="53">
        <f t="shared" si="13"/>
        <v>4304.1825600000002</v>
      </c>
      <c r="R130" s="5">
        <v>754.7</v>
      </c>
      <c r="S130" s="80">
        <f>47.2+42.7+29.2+41.1+41.5</f>
        <v>201.70000000000002</v>
      </c>
      <c r="T130" s="27"/>
      <c r="U130" s="27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27"/>
      <c r="AG130" s="27"/>
      <c r="AH130" s="27"/>
    </row>
    <row r="131" spans="1:34" s="4" customFormat="1" ht="15.75">
      <c r="A131" s="11">
        <v>126</v>
      </c>
      <c r="B131" s="5" t="s">
        <v>133</v>
      </c>
      <c r="C131" s="10">
        <f t="shared" si="10"/>
        <v>944.69999999999993</v>
      </c>
      <c r="D131" s="7">
        <f>[2]Кур.28!$B$20</f>
        <v>2.2021000000000002</v>
      </c>
      <c r="E131" s="7">
        <f>[2]Кур.28!$B$48</f>
        <v>0.19209999999999999</v>
      </c>
      <c r="F131" s="7">
        <f>[2]Кур.28!$B$54</f>
        <v>1.2702</v>
      </c>
      <c r="G131" s="7">
        <f>[2]Кур.28!$B$58</f>
        <v>1.2541</v>
      </c>
      <c r="H131" s="7">
        <f>[2]Кур.28!$B$62</f>
        <v>1.3069</v>
      </c>
      <c r="I131" s="7">
        <f>[2]Кур.28!$B$78</f>
        <v>2.2000000000000001E-3</v>
      </c>
      <c r="J131" s="3">
        <f>[2]Кур.28!$B$85</f>
        <v>3.5000000000000001E-3</v>
      </c>
      <c r="K131" s="7">
        <f>[2]Кур.28!$B$91</f>
        <v>4.7000000000000002E-3</v>
      </c>
      <c r="L131" s="3">
        <f>[2]Кур.28!$B$97</f>
        <v>0.84399999999999997</v>
      </c>
      <c r="M131" s="3">
        <f>[2]Кур.28!$B$100</f>
        <v>0</v>
      </c>
      <c r="N131" s="59">
        <f t="shared" si="11"/>
        <v>7.0798000000000005</v>
      </c>
      <c r="O131" s="13">
        <f t="shared" si="12"/>
        <v>6688.2870599999997</v>
      </c>
      <c r="P131" s="29">
        <v>4.5006000000000004</v>
      </c>
      <c r="Q131" s="53">
        <f t="shared" si="13"/>
        <v>4251.7168199999996</v>
      </c>
      <c r="R131" s="5">
        <v>811.8</v>
      </c>
      <c r="S131" s="80">
        <f>41.6+91.3</f>
        <v>132.9</v>
      </c>
      <c r="T131" s="27"/>
      <c r="U131" s="27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27"/>
      <c r="AG131" s="27"/>
      <c r="AH131" s="27"/>
    </row>
    <row r="132" spans="1:34" s="4" customFormat="1" ht="15.75">
      <c r="A132" s="11">
        <v>127</v>
      </c>
      <c r="B132" s="5" t="s">
        <v>134</v>
      </c>
      <c r="C132" s="10">
        <f t="shared" si="10"/>
        <v>1517.7</v>
      </c>
      <c r="D132" s="7">
        <f>[2]Кур.32!$B$20</f>
        <v>2.0825999999999998</v>
      </c>
      <c r="E132" s="7">
        <f>[2]Кур.32!$B$48</f>
        <v>0.20499999999999999</v>
      </c>
      <c r="F132" s="7">
        <f>[2]Кур.32!$B$54</f>
        <v>1.1859999999999999</v>
      </c>
      <c r="G132" s="7">
        <f>[2]Кур.32!$B$58</f>
        <v>1.3361000000000001</v>
      </c>
      <c r="H132" s="7">
        <f>[2]Кур.32!$B$62</f>
        <v>1.3123</v>
      </c>
      <c r="I132" s="7">
        <f>[2]Кур.32!$B$78</f>
        <v>2.5999999999999999E-3</v>
      </c>
      <c r="J132" s="3">
        <f>[2]Кур.32!$B$85</f>
        <v>2.2000000000000001E-3</v>
      </c>
      <c r="K132" s="7">
        <f>[2]Кур.32!$B$91</f>
        <v>2.8999999999999998E-3</v>
      </c>
      <c r="L132" s="3">
        <f>[2]Кур.32!$B$97</f>
        <v>0.69720000000000004</v>
      </c>
      <c r="M132" s="3">
        <f>[2]Кур.32!$B$100</f>
        <v>0</v>
      </c>
      <c r="N132" s="59">
        <f t="shared" si="11"/>
        <v>6.8269000000000002</v>
      </c>
      <c r="O132" s="13">
        <f t="shared" si="12"/>
        <v>10361.18613</v>
      </c>
      <c r="P132" s="29">
        <v>4.5003000000000002</v>
      </c>
      <c r="Q132" s="53">
        <f t="shared" si="13"/>
        <v>6830.1053100000008</v>
      </c>
      <c r="R132" s="5">
        <v>1472.3</v>
      </c>
      <c r="S132" s="80">
        <v>45.4</v>
      </c>
      <c r="T132" s="27"/>
      <c r="U132" s="27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27"/>
      <c r="AG132" s="27"/>
      <c r="AH132" s="27"/>
    </row>
    <row r="133" spans="1:34" s="4" customFormat="1" ht="15.75">
      <c r="A133" s="11">
        <v>128</v>
      </c>
      <c r="B133" s="5" t="s">
        <v>9</v>
      </c>
      <c r="C133" s="10">
        <f t="shared" si="10"/>
        <v>376.4</v>
      </c>
      <c r="D133" s="7">
        <f>[5]Нек.1!$B$20</f>
        <v>1.8947000000000001</v>
      </c>
      <c r="E133" s="7">
        <f>[5]Нек.1!$B$48</f>
        <v>0.1171</v>
      </c>
      <c r="F133" s="7">
        <f>[5]Нек.1!$B$54</f>
        <v>1.5941000000000001</v>
      </c>
      <c r="G133" s="7">
        <f>[5]Нек.1!$B$58</f>
        <v>0.83879999999999999</v>
      </c>
      <c r="H133" s="7">
        <f>[5]Нек.1!$B$62</f>
        <v>1.3042</v>
      </c>
      <c r="I133" s="7">
        <f>[5]Нек.1!$B$78</f>
        <v>3.5999999999999999E-3</v>
      </c>
      <c r="J133" s="3">
        <f>[5]Нек.1!$B$85</f>
        <v>2.86E-2</v>
      </c>
      <c r="K133" s="7">
        <f>[5]Нек.1!$B$91</f>
        <v>3.8600000000000002E-2</v>
      </c>
      <c r="L133" s="3">
        <f>[5]Нек.1!$B$97</f>
        <v>0.90900000000000003</v>
      </c>
      <c r="M133" s="3">
        <f>[5]Нек.1!$B$100</f>
        <v>0</v>
      </c>
      <c r="N133" s="59">
        <f t="shared" si="11"/>
        <v>6.7286999999999999</v>
      </c>
      <c r="O133" s="13">
        <f t="shared" si="12"/>
        <v>2532.6826799999999</v>
      </c>
      <c r="P133" s="26">
        <v>4.5007999999999999</v>
      </c>
      <c r="Q133" s="53">
        <f t="shared" si="13"/>
        <v>1694.1011199999998</v>
      </c>
      <c r="R133" s="5">
        <v>376.4</v>
      </c>
      <c r="S133" s="80"/>
      <c r="T133" s="27"/>
      <c r="U133" s="27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27"/>
      <c r="AG133" s="27"/>
      <c r="AH133" s="27"/>
    </row>
    <row r="134" spans="1:34" s="4" customFormat="1" ht="15.75">
      <c r="A134" s="11">
        <v>129</v>
      </c>
      <c r="B134" s="5" t="s">
        <v>135</v>
      </c>
      <c r="C134" s="10">
        <f t="shared" si="10"/>
        <v>368.4</v>
      </c>
      <c r="D134" s="7">
        <f>[5]Нек.2!$B$20</f>
        <v>1.925</v>
      </c>
      <c r="E134" s="7">
        <f>[5]Нек.2!$B$48</f>
        <v>0.1196</v>
      </c>
      <c r="F134" s="7">
        <f>[5]Нек.2!$B$54</f>
        <v>1.6286</v>
      </c>
      <c r="G134" s="7">
        <f>[5]Нек.2!$B$58</f>
        <v>0.85699999999999998</v>
      </c>
      <c r="H134" s="7">
        <f>[5]Нек.2!$B$62</f>
        <v>1.3189</v>
      </c>
      <c r="I134" s="7">
        <f>[5]Нек.2!$B$78</f>
        <v>3.7000000000000002E-3</v>
      </c>
      <c r="J134" s="3">
        <f>[5]Нек.2!$B$85</f>
        <v>3.5200000000000002E-2</v>
      </c>
      <c r="K134" s="7">
        <f>[5]Нек.2!$B$91</f>
        <v>4.7500000000000001E-2</v>
      </c>
      <c r="L134" s="3">
        <f>[5]Нек.2!$B$97</f>
        <v>0.61919999999999997</v>
      </c>
      <c r="M134" s="3">
        <f>[5]Нек.2!$B$100</f>
        <v>0</v>
      </c>
      <c r="N134" s="59">
        <f t="shared" ref="N134:N165" si="14">M134+L134+K134+J134+I134+H134+G134+F134+E134+D134</f>
        <v>6.5546999999999995</v>
      </c>
      <c r="O134" s="13">
        <f t="shared" ref="O134:O165" si="15">N134*C134</f>
        <v>2414.7514799999999</v>
      </c>
      <c r="P134" s="26">
        <v>4.5006000000000004</v>
      </c>
      <c r="Q134" s="53">
        <f t="shared" ref="Q134:Q165" si="16">P134*C134</f>
        <v>1658.0210400000001</v>
      </c>
      <c r="R134" s="5">
        <v>368.4</v>
      </c>
      <c r="S134" s="80"/>
      <c r="T134" s="27"/>
      <c r="U134" s="27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27"/>
      <c r="AG134" s="27"/>
      <c r="AH134" s="27"/>
    </row>
    <row r="135" spans="1:34" s="4" customFormat="1" ht="15.75">
      <c r="A135" s="11">
        <v>130</v>
      </c>
      <c r="B135" s="5" t="s">
        <v>136</v>
      </c>
      <c r="C135" s="10">
        <f t="shared" ref="C135:C185" si="17">R135+S135</f>
        <v>370.6</v>
      </c>
      <c r="D135" s="7">
        <f>[5]Нек.3!$B$20</f>
        <v>1.9136</v>
      </c>
      <c r="E135" s="7">
        <f>[5]Нек.3!$B$48</f>
        <v>0.11890000000000001</v>
      </c>
      <c r="F135" s="7">
        <f>[5]Нек.3!$B$54</f>
        <v>1.619</v>
      </c>
      <c r="G135" s="7">
        <f>[5]Нек.3!$B$58</f>
        <v>0.85199999999999998</v>
      </c>
      <c r="H135" s="7">
        <f>[5]Нек.3!$B$62</f>
        <v>1.3156000000000001</v>
      </c>
      <c r="I135" s="7">
        <f>[5]Нек.3!$B$78</f>
        <v>3.7000000000000002E-3</v>
      </c>
      <c r="J135" s="3">
        <f>[5]Нек.3!$B$85</f>
        <v>3.44E-2</v>
      </c>
      <c r="K135" s="7">
        <f>[5]Нек.3!$B$91</f>
        <v>4.6600000000000003E-2</v>
      </c>
      <c r="L135" s="3">
        <f>[5]Нек.3!$B$97</f>
        <v>0.92320000000000002</v>
      </c>
      <c r="M135" s="3">
        <f>[5]Нек.3!$B$100</f>
        <v>0</v>
      </c>
      <c r="N135" s="59">
        <f t="shared" si="14"/>
        <v>6.827</v>
      </c>
      <c r="O135" s="13">
        <f t="shared" si="15"/>
        <v>2530.0862000000002</v>
      </c>
      <c r="P135" s="26">
        <v>4.5</v>
      </c>
      <c r="Q135" s="53">
        <f t="shared" si="16"/>
        <v>1667.7</v>
      </c>
      <c r="R135" s="5">
        <v>370.6</v>
      </c>
      <c r="S135" s="80"/>
      <c r="T135" s="27"/>
      <c r="U135" s="27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27"/>
      <c r="AG135" s="27"/>
      <c r="AH135" s="27"/>
    </row>
    <row r="136" spans="1:34" s="4" customFormat="1" ht="15.75">
      <c r="A136" s="11">
        <v>131</v>
      </c>
      <c r="B136" s="5" t="s">
        <v>137</v>
      </c>
      <c r="C136" s="10">
        <f t="shared" si="17"/>
        <v>370.4</v>
      </c>
      <c r="D136" s="7">
        <f>[5]Нек.4!$B$20</f>
        <v>1.9147000000000001</v>
      </c>
      <c r="E136" s="7">
        <f>[5]Нек.4!$B$48</f>
        <v>0.11890000000000001</v>
      </c>
      <c r="F136" s="7">
        <f>[5]Нек.4!$B$54</f>
        <v>1.6198999999999999</v>
      </c>
      <c r="G136" s="7">
        <f>[5]Нек.4!$B$58</f>
        <v>0.85250000000000004</v>
      </c>
      <c r="H136" s="7">
        <f>[5]Нек.4!$B$62</f>
        <v>1.3207</v>
      </c>
      <c r="I136" s="7">
        <f>[5]Нек.4!$B$78</f>
        <v>3.7000000000000002E-3</v>
      </c>
      <c r="J136" s="3">
        <f>[5]Нек.4!$B$85</f>
        <v>2.3E-2</v>
      </c>
      <c r="K136" s="7">
        <f>[5]Нек.4!$B$91</f>
        <v>3.1199999999999999E-2</v>
      </c>
      <c r="L136" s="3">
        <f>[5]Нек.4!$B$97</f>
        <v>0.61580000000000001</v>
      </c>
      <c r="M136" s="3">
        <f>[5]Нек.4!$B$100</f>
        <v>0</v>
      </c>
      <c r="N136" s="59">
        <f t="shared" si="14"/>
        <v>6.5004</v>
      </c>
      <c r="O136" s="13">
        <f t="shared" si="15"/>
        <v>2407.7481599999996</v>
      </c>
      <c r="P136" s="26">
        <v>4.5007999999999999</v>
      </c>
      <c r="Q136" s="53">
        <f t="shared" si="16"/>
        <v>1667.0963199999999</v>
      </c>
      <c r="R136" s="5">
        <v>370.4</v>
      </c>
      <c r="S136" s="80"/>
      <c r="T136" s="27"/>
      <c r="U136" s="27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27"/>
      <c r="AG136" s="27"/>
      <c r="AH136" s="27"/>
    </row>
    <row r="137" spans="1:34" s="4" customFormat="1" ht="15.75">
      <c r="A137" s="11">
        <v>132</v>
      </c>
      <c r="B137" s="5" t="s">
        <v>138</v>
      </c>
      <c r="C137" s="10">
        <f t="shared" si="17"/>
        <v>373.2</v>
      </c>
      <c r="D137" s="7">
        <f>[5]Нек.5!$B$20</f>
        <v>1.9003000000000001</v>
      </c>
      <c r="E137" s="7">
        <f>[5]Нек.5!$B$48</f>
        <v>0.1181</v>
      </c>
      <c r="F137" s="7">
        <f>[5]Нек.5!$B$54</f>
        <v>1.6077999999999999</v>
      </c>
      <c r="G137" s="7">
        <f>[5]Нек.5!$B$58</f>
        <v>0.84599999999999997</v>
      </c>
      <c r="H137" s="7">
        <f>[5]Нек.5!$B$62</f>
        <v>1.3152999999999999</v>
      </c>
      <c r="I137" s="7">
        <f>[5]Нек.5!$B$78</f>
        <v>3.5999999999999999E-3</v>
      </c>
      <c r="J137" s="3">
        <f>[5]Нек.5!$B$85</f>
        <v>3.3000000000000002E-2</v>
      </c>
      <c r="K137" s="7">
        <f>[5]Нек.5!$B$91</f>
        <v>4.4499999999999998E-2</v>
      </c>
      <c r="L137" s="3">
        <f>[5]Нек.5!$B$97</f>
        <v>0.61119999999999997</v>
      </c>
      <c r="M137" s="3">
        <f>[5]Нек.5!$B$100</f>
        <v>0</v>
      </c>
      <c r="N137" s="59">
        <f t="shared" si="14"/>
        <v>6.4798000000000009</v>
      </c>
      <c r="O137" s="13">
        <f t="shared" si="15"/>
        <v>2418.2613600000004</v>
      </c>
      <c r="P137" s="26">
        <v>4.5007000000000001</v>
      </c>
      <c r="Q137" s="53">
        <f t="shared" si="16"/>
        <v>1679.6612399999999</v>
      </c>
      <c r="R137" s="5">
        <v>373.2</v>
      </c>
      <c r="S137" s="80"/>
      <c r="T137" s="27"/>
      <c r="U137" s="27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27"/>
      <c r="AG137" s="27"/>
      <c r="AH137" s="27"/>
    </row>
    <row r="138" spans="1:34" s="4" customFormat="1" ht="15.75">
      <c r="A138" s="11">
        <v>133</v>
      </c>
      <c r="B138" s="5" t="s">
        <v>139</v>
      </c>
      <c r="C138" s="10">
        <f t="shared" si="17"/>
        <v>367.4</v>
      </c>
      <c r="D138" s="7">
        <f>[5]Нек.6!$B$20</f>
        <v>1.9302999999999999</v>
      </c>
      <c r="E138" s="7">
        <f>[5]Нек.6!$B$48</f>
        <v>0.11990000000000001</v>
      </c>
      <c r="F138" s="7">
        <f>[5]Нек.6!$B$54</f>
        <v>1.6331</v>
      </c>
      <c r="G138" s="7">
        <f>[5]Нек.6!$B$58</f>
        <v>0.85940000000000005</v>
      </c>
      <c r="H138" s="7">
        <f>[5]Нек.6!$B$62</f>
        <v>1.3089999999999999</v>
      </c>
      <c r="I138" s="7">
        <f>[5]Нек.6!$B$78</f>
        <v>3.7000000000000002E-3</v>
      </c>
      <c r="J138" s="3">
        <f>[5]Нек.6!$B$85</f>
        <v>2.86E-2</v>
      </c>
      <c r="K138" s="7">
        <f>[5]Нек.6!$B$91</f>
        <v>3.8600000000000002E-2</v>
      </c>
      <c r="L138" s="3">
        <f>[5]Нек.6!$B$97</f>
        <v>0.62090000000000001</v>
      </c>
      <c r="M138" s="3">
        <f>[5]Нек.6!$B$100</f>
        <v>0</v>
      </c>
      <c r="N138" s="59">
        <f t="shared" si="14"/>
        <v>6.5434999999999999</v>
      </c>
      <c r="O138" s="13">
        <f t="shared" si="15"/>
        <v>2404.0818999999997</v>
      </c>
      <c r="P138" s="26">
        <v>4.5007000000000001</v>
      </c>
      <c r="Q138" s="53">
        <f t="shared" si="16"/>
        <v>1653.55718</v>
      </c>
      <c r="R138" s="5">
        <v>318.5</v>
      </c>
      <c r="S138" s="80">
        <v>48.9</v>
      </c>
      <c r="T138" s="27"/>
      <c r="U138" s="27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27"/>
      <c r="AG138" s="27"/>
      <c r="AH138" s="27"/>
    </row>
    <row r="139" spans="1:34" s="4" customFormat="1" ht="15.75">
      <c r="A139" s="11">
        <v>134</v>
      </c>
      <c r="B139" s="5" t="s">
        <v>140</v>
      </c>
      <c r="C139" s="10">
        <f t="shared" si="17"/>
        <v>374.9</v>
      </c>
      <c r="D139" s="7">
        <f>[5]Нек.7!$B$20</f>
        <v>1.9021999999999999</v>
      </c>
      <c r="E139" s="7">
        <f>[5]Нек.7!$B$48</f>
        <v>0.11749999999999999</v>
      </c>
      <c r="F139" s="7">
        <f>[5]Нек.7!$B$54</f>
        <v>1.6004</v>
      </c>
      <c r="G139" s="7">
        <f>[5]Нек.7!$B$58</f>
        <v>0.84219999999999995</v>
      </c>
      <c r="H139" s="7">
        <f>[5]Нек.7!$B$62</f>
        <v>1.3092999999999999</v>
      </c>
      <c r="I139" s="7">
        <f>[5]Нек.7!$B$78</f>
        <v>3.5999999999999999E-3</v>
      </c>
      <c r="J139" s="3">
        <f>[5]Нек.7!$B$85</f>
        <v>2.8299999999999999E-2</v>
      </c>
      <c r="K139" s="7">
        <f>[5]Нек.7!$B$91</f>
        <v>3.8300000000000001E-2</v>
      </c>
      <c r="L139" s="3">
        <f>[5]Нек.7!$B$97</f>
        <v>0.60840000000000005</v>
      </c>
      <c r="M139" s="3">
        <f>[5]Нек.7!$B$100</f>
        <v>0</v>
      </c>
      <c r="N139" s="59">
        <f t="shared" si="14"/>
        <v>6.4501999999999997</v>
      </c>
      <c r="O139" s="13">
        <f t="shared" si="15"/>
        <v>2418.1799799999999</v>
      </c>
      <c r="P139" s="26">
        <v>4.5</v>
      </c>
      <c r="Q139" s="53">
        <f t="shared" si="16"/>
        <v>1687.05</v>
      </c>
      <c r="R139" s="5">
        <v>374.9</v>
      </c>
      <c r="S139" s="80"/>
      <c r="T139" s="27"/>
      <c r="U139" s="27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27"/>
      <c r="AG139" s="27"/>
      <c r="AH139" s="27"/>
    </row>
    <row r="140" spans="1:34" s="4" customFormat="1" ht="15.75">
      <c r="A140" s="11">
        <v>135</v>
      </c>
      <c r="B140" s="5" t="s">
        <v>141</v>
      </c>
      <c r="C140" s="10">
        <f t="shared" si="17"/>
        <v>370.2</v>
      </c>
      <c r="D140" s="7">
        <f>[5]Нек.8!$B$20</f>
        <v>1.9157</v>
      </c>
      <c r="E140" s="7">
        <f>[5]Нек.8!$B$48</f>
        <v>0.11899999999999999</v>
      </c>
      <c r="F140" s="7">
        <f>[5]Нек.8!$B$54</f>
        <v>1.6207</v>
      </c>
      <c r="G140" s="7">
        <f>[5]Нек.8!$B$58</f>
        <v>0.8528</v>
      </c>
      <c r="H140" s="7">
        <f>[5]Нек.8!$B$62</f>
        <v>1.3169999999999999</v>
      </c>
      <c r="I140" s="7">
        <f>[5]Нек.8!$B$78</f>
        <v>3.7000000000000002E-3</v>
      </c>
      <c r="J140" s="3">
        <f>[5]Нек.8!$B$85</f>
        <v>2.47E-2</v>
      </c>
      <c r="K140" s="7">
        <f>[5]Нек.8!$B$91</f>
        <v>3.3399999999999999E-2</v>
      </c>
      <c r="L140" s="3">
        <f>[5]Нек.8!$B$97</f>
        <v>0.61619999999999997</v>
      </c>
      <c r="M140" s="3">
        <f>[5]Нек.8!$B$100</f>
        <v>0</v>
      </c>
      <c r="N140" s="59">
        <f t="shared" si="14"/>
        <v>6.5031999999999996</v>
      </c>
      <c r="O140" s="13">
        <f t="shared" si="15"/>
        <v>2407.4846399999997</v>
      </c>
      <c r="P140" s="26">
        <v>4.5000999999999998</v>
      </c>
      <c r="Q140" s="53">
        <f t="shared" si="16"/>
        <v>1665.9370199999998</v>
      </c>
      <c r="R140" s="5">
        <v>370.2</v>
      </c>
      <c r="S140" s="80"/>
      <c r="T140" s="27"/>
      <c r="U140" s="27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27"/>
      <c r="AG140" s="27"/>
      <c r="AH140" s="27"/>
    </row>
    <row r="141" spans="1:34" s="4" customFormat="1" ht="15.75">
      <c r="A141" s="11">
        <v>136</v>
      </c>
      <c r="B141" s="5" t="s">
        <v>142</v>
      </c>
      <c r="C141" s="10">
        <f t="shared" si="17"/>
        <v>378.3</v>
      </c>
      <c r="D141" s="7">
        <f>[5]Нек.10!$B$20</f>
        <v>1.8852</v>
      </c>
      <c r="E141" s="7">
        <f>[5]Нек.10!$B$48</f>
        <v>0.11650000000000001</v>
      </c>
      <c r="F141" s="7">
        <f>[5]Нек.10!$B$54</f>
        <v>1.5860000000000001</v>
      </c>
      <c r="G141" s="7">
        <f>[5]Нек.10!$B$58</f>
        <v>0.83460000000000001</v>
      </c>
      <c r="H141" s="7">
        <f>[5]Нек.10!$B$62</f>
        <v>1.3151999999999999</v>
      </c>
      <c r="I141" s="7">
        <f>[5]Нек.10!$B$78</f>
        <v>3.5999999999999999E-3</v>
      </c>
      <c r="J141" s="3">
        <f>[5]Нек.10!$B$85</f>
        <v>2.4400000000000002E-2</v>
      </c>
      <c r="K141" s="7">
        <f>[5]Нек.10!$B$91</f>
        <v>3.2899999999999999E-2</v>
      </c>
      <c r="L141" s="3">
        <f>[5]Нек.10!$B$97</f>
        <v>0.60299999999999998</v>
      </c>
      <c r="M141" s="3">
        <f>[5]Нек.10!$B$100</f>
        <v>0</v>
      </c>
      <c r="N141" s="59">
        <f t="shared" si="14"/>
        <v>6.4014000000000006</v>
      </c>
      <c r="O141" s="13">
        <f t="shared" si="15"/>
        <v>2421.6496200000001</v>
      </c>
      <c r="P141" s="26">
        <v>4.5000999999999998</v>
      </c>
      <c r="Q141" s="53">
        <f t="shared" si="16"/>
        <v>1702.3878299999999</v>
      </c>
      <c r="R141" s="5">
        <v>378.3</v>
      </c>
      <c r="S141" s="80"/>
      <c r="T141" s="27"/>
      <c r="U141" s="27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27"/>
      <c r="AG141" s="27"/>
      <c r="AH141" s="27"/>
    </row>
    <row r="142" spans="1:34" s="4" customFormat="1" ht="15.75">
      <c r="A142" s="11">
        <v>137</v>
      </c>
      <c r="B142" s="5" t="s">
        <v>143</v>
      </c>
      <c r="C142" s="10">
        <f t="shared" si="17"/>
        <v>365.6</v>
      </c>
      <c r="D142" s="7">
        <f>[5]Нек.12!$B$20</f>
        <v>1.9398</v>
      </c>
      <c r="E142" s="7">
        <f>[5]Нек.12!$B$48</f>
        <v>0.1205</v>
      </c>
      <c r="F142" s="7">
        <f>[5]Нек.12!$B$54</f>
        <v>1.6411</v>
      </c>
      <c r="G142" s="7">
        <f>[5]Нек.12!$B$58</f>
        <v>0.86360000000000003</v>
      </c>
      <c r="H142" s="7">
        <f>[5]Нек.12!$B$62</f>
        <v>1.3335999999999999</v>
      </c>
      <c r="I142" s="7">
        <f>[5]Нек.12!$B$78</f>
        <v>3.7000000000000002E-3</v>
      </c>
      <c r="J142" s="3">
        <f>[5]Нек.12!$B$85</f>
        <v>2.52E-2</v>
      </c>
      <c r="K142" s="7">
        <f>[5]Нек.12!$B$91</f>
        <v>3.4099999999999998E-2</v>
      </c>
      <c r="L142" s="3">
        <f>[5]Нек.12!$B$97</f>
        <v>0.62390000000000001</v>
      </c>
      <c r="M142" s="3">
        <f>[5]Нек.12!$B$100</f>
        <v>0</v>
      </c>
      <c r="N142" s="59">
        <f t="shared" si="14"/>
        <v>6.5854999999999997</v>
      </c>
      <c r="O142" s="13">
        <f t="shared" si="15"/>
        <v>2407.6588000000002</v>
      </c>
      <c r="P142" s="42">
        <v>4.5004</v>
      </c>
      <c r="Q142" s="53">
        <f t="shared" si="16"/>
        <v>1645.3462400000001</v>
      </c>
      <c r="R142" s="5">
        <v>365.6</v>
      </c>
      <c r="S142" s="80"/>
      <c r="T142" s="27"/>
      <c r="U142" s="27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27"/>
      <c r="AG142" s="27"/>
      <c r="AH142" s="27"/>
    </row>
    <row r="143" spans="1:34" s="4" customFormat="1" ht="15.75">
      <c r="A143" s="11">
        <v>138</v>
      </c>
      <c r="B143" s="2" t="s">
        <v>144</v>
      </c>
      <c r="C143" s="10">
        <f t="shared" si="17"/>
        <v>1527</v>
      </c>
      <c r="D143" s="3">
        <f>[7]Лерм.4!$B$24</f>
        <v>2.0724999999999998</v>
      </c>
      <c r="E143" s="7">
        <f>[7]Лерм.4!$B$52</f>
        <v>0.1867</v>
      </c>
      <c r="F143" s="3">
        <f>[7]Лерм.4!$B$58</f>
        <v>1.1788000000000001</v>
      </c>
      <c r="G143" s="3">
        <f>[7]Лерм.4!$B$62</f>
        <v>1.3279000000000001</v>
      </c>
      <c r="H143" s="3">
        <f>[7]Лерм.4!$B$66</f>
        <v>1.3164</v>
      </c>
      <c r="I143" s="3">
        <f>[7]Лерм.4!$B$82</f>
        <v>2.5999999999999999E-3</v>
      </c>
      <c r="J143" s="3">
        <f>[7]Лерм.4!$B$89</f>
        <v>3.8800000000000001E-2</v>
      </c>
      <c r="K143" s="3">
        <f>[7]Лерм.4!$B$95</f>
        <v>5.2400000000000002E-2</v>
      </c>
      <c r="L143" s="3">
        <f>[7]Лерм.4!$B$101</f>
        <v>0.76959999999999995</v>
      </c>
      <c r="M143" s="3">
        <f>[7]Лерм.4!$B$104</f>
        <v>0</v>
      </c>
      <c r="N143" s="59">
        <f t="shared" si="14"/>
        <v>6.9457000000000004</v>
      </c>
      <c r="O143" s="13">
        <f t="shared" si="15"/>
        <v>10606.083900000001</v>
      </c>
      <c r="P143" s="43">
        <v>4.5006000000000004</v>
      </c>
      <c r="Q143" s="53">
        <f t="shared" si="16"/>
        <v>6872.4162000000006</v>
      </c>
      <c r="R143" s="5">
        <v>1481.9</v>
      </c>
      <c r="S143" s="80">
        <v>45.1</v>
      </c>
      <c r="T143" s="27"/>
      <c r="U143" s="27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27"/>
      <c r="AG143" s="27"/>
      <c r="AH143" s="27"/>
    </row>
    <row r="144" spans="1:34" s="4" customFormat="1" ht="15.75">
      <c r="A144" s="11">
        <v>139</v>
      </c>
      <c r="B144" s="2" t="s">
        <v>145</v>
      </c>
      <c r="C144" s="10">
        <f t="shared" si="17"/>
        <v>973</v>
      </c>
      <c r="D144" s="3">
        <f>[7]Лерм.6!$B$24</f>
        <v>2.1503000000000001</v>
      </c>
      <c r="E144" s="7">
        <f>[7]Лерм.6!$B$52</f>
        <v>0.1865</v>
      </c>
      <c r="F144" s="3">
        <f>[7]Лерм.6!$B$58</f>
        <v>1.2332000000000001</v>
      </c>
      <c r="G144" s="3">
        <f>[7]Лерм.6!$B$62</f>
        <v>1.2176</v>
      </c>
      <c r="H144" s="3">
        <f>[7]Лерм.6!$B$66</f>
        <v>1.3082</v>
      </c>
      <c r="I144" s="3">
        <f>[7]Лерм.6!$B$82</f>
        <v>2.8E-3</v>
      </c>
      <c r="J144" s="3">
        <f>[7]Лерм.6!$B$89</f>
        <v>3.7699999999999997E-2</v>
      </c>
      <c r="K144" s="3">
        <f>[7]Лерм.6!$B$95</f>
        <v>5.0900000000000001E-2</v>
      </c>
      <c r="L144" s="3">
        <f>[7]Лерм.6!$B$101</f>
        <v>0.79930000000000001</v>
      </c>
      <c r="M144" s="3">
        <f>[7]Лерм.6!$B$104</f>
        <v>0</v>
      </c>
      <c r="N144" s="59">
        <f t="shared" si="14"/>
        <v>6.9864999999999995</v>
      </c>
      <c r="O144" s="13">
        <f t="shared" si="15"/>
        <v>6797.8644999999997</v>
      </c>
      <c r="P144" s="43">
        <v>4.5002000000000004</v>
      </c>
      <c r="Q144" s="53">
        <f t="shared" si="16"/>
        <v>4378.6946000000007</v>
      </c>
      <c r="R144" s="5">
        <v>856.1</v>
      </c>
      <c r="S144" s="80">
        <f>44.5+72.4</f>
        <v>116.9</v>
      </c>
      <c r="T144" s="27"/>
      <c r="U144" s="27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27"/>
      <c r="AG144" s="27"/>
      <c r="AH144" s="27"/>
    </row>
    <row r="145" spans="1:34" s="4" customFormat="1" ht="15.75">
      <c r="A145" s="11">
        <v>140</v>
      </c>
      <c r="B145" s="2" t="s">
        <v>86</v>
      </c>
      <c r="C145" s="10">
        <f t="shared" si="17"/>
        <v>375.1</v>
      </c>
      <c r="D145" s="3">
        <f>[7]Лерм.7!$B$24</f>
        <v>1.9013</v>
      </c>
      <c r="E145" s="7">
        <f>[7]Лерм.7!$B$52</f>
        <v>0.14860000000000001</v>
      </c>
      <c r="F145" s="3">
        <f>[7]Лерм.7!$B$58</f>
        <v>1.2797000000000001</v>
      </c>
      <c r="G145" s="3">
        <f>[7]Лерм.7!$B$62</f>
        <v>0.8417</v>
      </c>
      <c r="H145" s="3">
        <f>[7]Лерм.7!$B$66</f>
        <v>1.3129999999999999</v>
      </c>
      <c r="I145" s="3">
        <f>[7]Лерм.7!$B$82</f>
        <v>3.5999999999999999E-3</v>
      </c>
      <c r="J145" s="3">
        <f>[7]Лерм.7!$B$89</f>
        <v>2.87E-2</v>
      </c>
      <c r="K145" s="3">
        <f>[7]Лерм.7!$B$95</f>
        <v>3.8899999999999997E-2</v>
      </c>
      <c r="L145" s="3">
        <f>[7]Лерм.7!$B$101</f>
        <v>0.91210000000000002</v>
      </c>
      <c r="M145" s="3">
        <f>[7]Лерм.7!$B$104</f>
        <v>0</v>
      </c>
      <c r="N145" s="59">
        <f t="shared" si="14"/>
        <v>6.4676</v>
      </c>
      <c r="O145" s="13">
        <f t="shared" si="15"/>
        <v>2425.99676</v>
      </c>
      <c r="P145" s="43">
        <v>4.5</v>
      </c>
      <c r="Q145" s="53">
        <f t="shared" si="16"/>
        <v>1687.95</v>
      </c>
      <c r="R145" s="5">
        <v>375.1</v>
      </c>
      <c r="S145" s="80"/>
      <c r="T145" s="27"/>
      <c r="U145" s="27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27"/>
      <c r="AG145" s="27"/>
      <c r="AH145" s="27"/>
    </row>
    <row r="146" spans="1:34" s="4" customFormat="1" ht="15.75">
      <c r="A146" s="11">
        <v>141</v>
      </c>
      <c r="B146" s="2" t="s">
        <v>146</v>
      </c>
      <c r="C146" s="10">
        <f t="shared" si="17"/>
        <v>368.4</v>
      </c>
      <c r="D146" s="3">
        <f>[7]Лерм.8!$B$24</f>
        <v>1.925</v>
      </c>
      <c r="E146" s="7">
        <f>[7]Лерм.8!$B$52</f>
        <v>0.15129999999999999</v>
      </c>
      <c r="F146" s="3">
        <f>[7]Лерм.8!$B$58</f>
        <v>1.3029999999999999</v>
      </c>
      <c r="G146" s="3">
        <f>[7]Лерм.8!$B$62</f>
        <v>0.85699999999999998</v>
      </c>
      <c r="H146" s="3">
        <f>[7]Лерм.8!$B$66</f>
        <v>1.3189</v>
      </c>
      <c r="I146" s="3">
        <f>[7]Лерм.8!$B$82</f>
        <v>3.7000000000000002E-3</v>
      </c>
      <c r="J146" s="3">
        <f>[7]Лерм.8!$B$89</f>
        <v>2.93E-2</v>
      </c>
      <c r="K146" s="3">
        <f>[7]Лерм.8!$B$95</f>
        <v>3.9600000000000003E-2</v>
      </c>
      <c r="L146" s="3">
        <f>[7]Лерм.8!$B$101</f>
        <v>0.92869999999999997</v>
      </c>
      <c r="M146" s="3">
        <f>[7]Лерм.8!$B$104</f>
        <v>0</v>
      </c>
      <c r="N146" s="59">
        <f t="shared" si="14"/>
        <v>6.5564999999999998</v>
      </c>
      <c r="O146" s="13">
        <f t="shared" si="15"/>
        <v>2415.4145999999996</v>
      </c>
      <c r="P146" s="43">
        <v>4.5000999999999998</v>
      </c>
      <c r="Q146" s="53">
        <f t="shared" si="16"/>
        <v>1657.8368399999997</v>
      </c>
      <c r="R146" s="5">
        <v>368.4</v>
      </c>
      <c r="S146" s="80"/>
      <c r="T146" s="27"/>
      <c r="U146" s="27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27"/>
      <c r="AG146" s="27"/>
      <c r="AH146" s="27"/>
    </row>
    <row r="147" spans="1:34" s="4" customFormat="1" ht="15.75">
      <c r="A147" s="11">
        <v>142</v>
      </c>
      <c r="B147" s="2" t="s">
        <v>147</v>
      </c>
      <c r="C147" s="10">
        <f t="shared" si="17"/>
        <v>950.4</v>
      </c>
      <c r="D147" s="3">
        <f>[7]Лерм.8а!$B$24</f>
        <v>2.1888999999999998</v>
      </c>
      <c r="E147" s="7">
        <f>[7]Лерм.8а!$B$52</f>
        <v>0.19089999999999999</v>
      </c>
      <c r="F147" s="3">
        <f>[7]Лерм.8а!$B$58</f>
        <v>1.2625999999999999</v>
      </c>
      <c r="G147" s="3">
        <f>[7]Лерм.8а!$B$62</f>
        <v>1.2465999999999999</v>
      </c>
      <c r="H147" s="3">
        <f>[7]Лерм.8а!$B$66</f>
        <v>1.3219000000000001</v>
      </c>
      <c r="I147" s="3">
        <f>[7]Лерм.8а!$B$82</f>
        <v>2.8999999999999998E-3</v>
      </c>
      <c r="J147" s="3">
        <f>[7]Лерм.8а!$B$89</f>
        <v>3.5499999999999997E-2</v>
      </c>
      <c r="K147" s="3">
        <f>[7]Лерм.8а!$B$95</f>
        <v>4.8000000000000001E-2</v>
      </c>
      <c r="L147" s="3">
        <f>[7]Лерм.8а!$B$101</f>
        <v>0.72</v>
      </c>
      <c r="M147" s="3">
        <f>[7]Лерм.8а!$B$104</f>
        <v>0</v>
      </c>
      <c r="N147" s="59">
        <f t="shared" si="14"/>
        <v>7.0173000000000005</v>
      </c>
      <c r="O147" s="13">
        <f t="shared" si="15"/>
        <v>6669.2419200000004</v>
      </c>
      <c r="P147" s="43">
        <v>4.5002000000000004</v>
      </c>
      <c r="Q147" s="53">
        <f t="shared" si="16"/>
        <v>4276.9900800000005</v>
      </c>
      <c r="R147" s="5">
        <v>950.4</v>
      </c>
      <c r="S147" s="80"/>
      <c r="T147" s="27"/>
      <c r="U147" s="27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27"/>
      <c r="AG147" s="27"/>
      <c r="AH147" s="27"/>
    </row>
    <row r="148" spans="1:34" s="4" customFormat="1" ht="15.75">
      <c r="A148" s="11">
        <v>143</v>
      </c>
      <c r="B148" s="2" t="s">
        <v>148</v>
      </c>
      <c r="C148" s="10">
        <f t="shared" si="17"/>
        <v>372.7</v>
      </c>
      <c r="D148" s="3">
        <f>[7]Лерм.9!$B$24</f>
        <v>1.9028</v>
      </c>
      <c r="E148" s="7">
        <f>[7]Лерм.9!$B$52</f>
        <v>0.14949999999999999</v>
      </c>
      <c r="F148" s="3">
        <f>[7]Лерм.9!$B$58</f>
        <v>1.2878000000000001</v>
      </c>
      <c r="G148" s="3">
        <f>[7]Лерм.9!$B$62</f>
        <v>0.84719999999999995</v>
      </c>
      <c r="H148" s="3">
        <f>[7]Лерм.9!$B$66</f>
        <v>1.3170999999999999</v>
      </c>
      <c r="I148" s="3">
        <f>[7]Лерм.9!$B$82</f>
        <v>3.5999999999999999E-3</v>
      </c>
      <c r="J148" s="3">
        <f>[7]Лерм.9!$B$89</f>
        <v>2.9899999999999999E-2</v>
      </c>
      <c r="K148" s="3">
        <f>[7]Лерм.9!$B$95</f>
        <v>4.0300000000000002E-2</v>
      </c>
      <c r="L148" s="3">
        <f>[7]Лерм.9!$B$101</f>
        <v>0.61199999999999999</v>
      </c>
      <c r="M148" s="3">
        <f>[7]Лерм.9!$B$104</f>
        <v>0</v>
      </c>
      <c r="N148" s="59">
        <f t="shared" si="14"/>
        <v>6.1901999999999999</v>
      </c>
      <c r="O148" s="13">
        <f t="shared" si="15"/>
        <v>2307.08754</v>
      </c>
      <c r="P148" s="43">
        <v>4.5006000000000004</v>
      </c>
      <c r="Q148" s="53">
        <f t="shared" si="16"/>
        <v>1677.3736200000001</v>
      </c>
      <c r="R148" s="5">
        <v>372.7</v>
      </c>
      <c r="S148" s="80"/>
      <c r="T148" s="27"/>
      <c r="U148" s="27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27"/>
      <c r="AG148" s="27"/>
      <c r="AH148" s="27"/>
    </row>
    <row r="149" spans="1:34" s="4" customFormat="1" ht="15.75">
      <c r="A149" s="11">
        <v>144</v>
      </c>
      <c r="B149" s="2" t="s">
        <v>149</v>
      </c>
      <c r="C149" s="10">
        <f t="shared" si="17"/>
        <v>362.3</v>
      </c>
      <c r="D149" s="3">
        <f>[7]Лерм.10!$B$24</f>
        <v>1.9464999999999999</v>
      </c>
      <c r="E149" s="7">
        <f>[7]Лерм.10!$B$52</f>
        <v>0.15379999999999999</v>
      </c>
      <c r="F149" s="3">
        <f>[7]Лерм.10!$B$58</f>
        <v>1.3249</v>
      </c>
      <c r="G149" s="3">
        <f>[7]Лерм.10!$B$62</f>
        <v>0.87139999999999995</v>
      </c>
      <c r="H149" s="3">
        <f>[7]Лерм.10!$B$66</f>
        <v>1.3089999999999999</v>
      </c>
      <c r="I149" s="3">
        <f>[7]Лерм.10!$B$82</f>
        <v>3.7000000000000002E-3</v>
      </c>
      <c r="J149" s="3">
        <f>[7]Лерм.10!$B$89</f>
        <v>3.1399999999999997E-2</v>
      </c>
      <c r="K149" s="3">
        <f>[7]Лерм.10!$B$95</f>
        <v>4.2500000000000003E-2</v>
      </c>
      <c r="L149" s="3">
        <f>[7]Лерм.10!$B$101</f>
        <v>0.62949999999999995</v>
      </c>
      <c r="M149" s="3">
        <f>[7]Лерм.10!$B$104</f>
        <v>0</v>
      </c>
      <c r="N149" s="59">
        <f t="shared" si="14"/>
        <v>6.3126999999999995</v>
      </c>
      <c r="O149" s="13">
        <f t="shared" si="15"/>
        <v>2287.09121</v>
      </c>
      <c r="P149" s="26">
        <v>4.5008999999999997</v>
      </c>
      <c r="Q149" s="53">
        <f t="shared" si="16"/>
        <v>1630.67607</v>
      </c>
      <c r="R149" s="5">
        <v>362.3</v>
      </c>
      <c r="S149" s="80"/>
      <c r="T149" s="27"/>
      <c r="U149" s="27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27"/>
      <c r="AG149" s="27"/>
      <c r="AH149" s="27"/>
    </row>
    <row r="150" spans="1:34" s="4" customFormat="1" ht="15.75">
      <c r="A150" s="11">
        <v>145</v>
      </c>
      <c r="B150" s="2" t="s">
        <v>150</v>
      </c>
      <c r="C150" s="10">
        <f t="shared" si="17"/>
        <v>1519</v>
      </c>
      <c r="D150" s="3">
        <f>[7]Лерм.10а!$B$24</f>
        <v>2.0808</v>
      </c>
      <c r="E150" s="7">
        <f>[7]Лерм.10а!$B$52</f>
        <v>0.18770000000000001</v>
      </c>
      <c r="F150" s="3">
        <f>[7]Лерм.10а!$B$58</f>
        <v>1.1850000000000001</v>
      </c>
      <c r="G150" s="3">
        <f>[7]Лерм.10а!$B$62</f>
        <v>1.335</v>
      </c>
      <c r="H150" s="3">
        <f>[7]Лерм.10а!$B$66</f>
        <v>1.3090999999999999</v>
      </c>
      <c r="I150" s="3">
        <f>[7]Лерм.10а!$B$82</f>
        <v>2.5999999999999999E-3</v>
      </c>
      <c r="J150" s="3">
        <f>[7]Лерм.10а!$B$89</f>
        <v>3.8199999999999998E-2</v>
      </c>
      <c r="K150" s="3">
        <f>[7]Лерм.10а!$B$95</f>
        <v>5.16E-2</v>
      </c>
      <c r="L150" s="3">
        <f>[7]Лерм.10а!$B$101</f>
        <v>0.67569999999999997</v>
      </c>
      <c r="M150" s="3">
        <f>[7]Лерм.10а!$B$104</f>
        <v>0</v>
      </c>
      <c r="N150" s="59">
        <f t="shared" si="14"/>
        <v>6.8657000000000004</v>
      </c>
      <c r="O150" s="13">
        <f t="shared" si="15"/>
        <v>10428.998300000001</v>
      </c>
      <c r="P150" s="26">
        <v>4.5008999999999997</v>
      </c>
      <c r="Q150" s="53">
        <f t="shared" si="16"/>
        <v>6836.8670999999995</v>
      </c>
      <c r="R150" s="5">
        <v>1519</v>
      </c>
      <c r="S150" s="80"/>
      <c r="T150" s="27"/>
      <c r="U150" s="27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27"/>
      <c r="AG150" s="27"/>
      <c r="AH150" s="27"/>
    </row>
    <row r="151" spans="1:34" s="4" customFormat="1" ht="15.75">
      <c r="A151" s="11">
        <v>146</v>
      </c>
      <c r="B151" s="2" t="s">
        <v>151</v>
      </c>
      <c r="C151" s="10">
        <f t="shared" si="17"/>
        <v>1135.4000000000001</v>
      </c>
      <c r="D151" s="3">
        <f>[7]Лерм.11а!$B$24</f>
        <v>1.895</v>
      </c>
      <c r="E151" s="7">
        <f>[7]Лерм.11а!$B$52</f>
        <v>0</v>
      </c>
      <c r="F151" s="3">
        <f>[7]Лерм.11а!$B$58</f>
        <v>1.2683</v>
      </c>
      <c r="G151" s="3">
        <f>[7]Лерм.11а!$B$62</f>
        <v>1.0435000000000001</v>
      </c>
      <c r="H151" s="3">
        <f>[7]Лерм.11а!$B$66</f>
        <v>1.3131999999999999</v>
      </c>
      <c r="I151" s="3">
        <f>[7]Лерм.11а!$B$82</f>
        <v>2.3999999999999998E-3</v>
      </c>
      <c r="J151" s="3">
        <f>[7]Лерм.11а!$B$89</f>
        <v>2.8999999999999998E-3</v>
      </c>
      <c r="K151" s="3">
        <f>[7]Лерм.11а!$B$95</f>
        <v>3.8E-3</v>
      </c>
      <c r="L151" s="3">
        <f>[7]Лерм.11а!$B$101</f>
        <v>0.2046</v>
      </c>
      <c r="M151" s="3">
        <f>[7]Лерм.11а!$B$104</f>
        <v>0</v>
      </c>
      <c r="N151" s="59">
        <f t="shared" si="14"/>
        <v>5.7337000000000007</v>
      </c>
      <c r="O151" s="13">
        <f t="shared" si="15"/>
        <v>6510.0429800000011</v>
      </c>
      <c r="P151" s="26">
        <v>4.5000999999999998</v>
      </c>
      <c r="Q151" s="53">
        <f t="shared" si="16"/>
        <v>5109.4135400000005</v>
      </c>
      <c r="R151" s="5">
        <v>1135.4000000000001</v>
      </c>
      <c r="S151" s="80"/>
      <c r="T151" s="27"/>
      <c r="U151" s="27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27"/>
      <c r="AG151" s="27"/>
      <c r="AH151" s="27"/>
    </row>
    <row r="152" spans="1:34" s="4" customFormat="1" ht="15.75">
      <c r="A152" s="11">
        <v>147</v>
      </c>
      <c r="B152" s="2" t="s">
        <v>152</v>
      </c>
      <c r="C152" s="10">
        <f t="shared" si="17"/>
        <v>1526.2</v>
      </c>
      <c r="D152" s="3">
        <f>[7]Лерм.12!$B$24</f>
        <v>2.0735999999999999</v>
      </c>
      <c r="E152" s="7">
        <f>[7]Лерм.12!$B$52</f>
        <v>0.18679999999999999</v>
      </c>
      <c r="F152" s="3">
        <f>[7]Лерм.12!$B$58</f>
        <v>1.1794</v>
      </c>
      <c r="G152" s="3">
        <f>[7]Лерм.12!$B$62</f>
        <v>1.3286</v>
      </c>
      <c r="H152" s="3">
        <f>[7]Лерм.12!$B$66</f>
        <v>1.3116000000000001</v>
      </c>
      <c r="I152" s="3">
        <f>[7]Лерм.12!$B$82</f>
        <v>2.5999999999999999E-3</v>
      </c>
      <c r="J152" s="3">
        <f>[7]Лерм.12!$B$89</f>
        <v>6.7999999999999996E-3</v>
      </c>
      <c r="K152" s="3">
        <f>[7]Лерм.12!$B$95</f>
        <v>9.4000000000000004E-3</v>
      </c>
      <c r="L152" s="3">
        <f>[7]Лерм.12!$B$101</f>
        <v>0.67259999999999998</v>
      </c>
      <c r="M152" s="3">
        <f>[7]Лерм.12!$B$104</f>
        <v>0</v>
      </c>
      <c r="N152" s="59">
        <f t="shared" si="14"/>
        <v>6.7713999999999999</v>
      </c>
      <c r="O152" s="13">
        <f t="shared" si="15"/>
        <v>10334.510679999999</v>
      </c>
      <c r="P152" s="43">
        <v>4.5000999999999998</v>
      </c>
      <c r="Q152" s="53">
        <f t="shared" si="16"/>
        <v>6868.0526199999995</v>
      </c>
      <c r="R152" s="5">
        <v>1456.3</v>
      </c>
      <c r="S152" s="80">
        <f>27.5+42.4</f>
        <v>69.900000000000006</v>
      </c>
      <c r="T152" s="27"/>
      <c r="U152" s="27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27"/>
      <c r="AG152" s="27"/>
      <c r="AH152" s="27"/>
    </row>
    <row r="153" spans="1:34" s="4" customFormat="1" ht="15.75">
      <c r="A153" s="11">
        <v>148</v>
      </c>
      <c r="B153" s="2" t="s">
        <v>153</v>
      </c>
      <c r="C153" s="10">
        <f t="shared" si="17"/>
        <v>1725</v>
      </c>
      <c r="D153" s="3">
        <f>[7]Лерм.12а!$B$24</f>
        <v>1.6480999999999999</v>
      </c>
      <c r="E153" s="7">
        <f>[7]Лерм.12а!$B$52</f>
        <v>0.16520000000000001</v>
      </c>
      <c r="F153" s="3">
        <f>[7]Лерм.12а!$B$58</f>
        <v>1.2522</v>
      </c>
      <c r="G153" s="3">
        <f>[7]Лерм.12а!$B$62</f>
        <v>1.1755</v>
      </c>
      <c r="H153" s="3">
        <f>[7]Лерм.12а!$B$66</f>
        <v>1.3012999999999999</v>
      </c>
      <c r="I153" s="3">
        <f>[7]Лерм.12а!$B$82</f>
        <v>3.0999999999999999E-3</v>
      </c>
      <c r="J153" s="3">
        <f>[7]Лерм.12а!$B$89</f>
        <v>3.5000000000000003E-2</v>
      </c>
      <c r="K153" s="3">
        <f>[7]Лерм.12а!$B$95</f>
        <v>4.7399999999999998E-2</v>
      </c>
      <c r="L153" s="3">
        <f>[7]Лерм.12а!$B$101</f>
        <v>0.79330000000000001</v>
      </c>
      <c r="M153" s="3">
        <f>[7]Лерм.12а!$B$104</f>
        <v>0</v>
      </c>
      <c r="N153" s="59">
        <f t="shared" si="14"/>
        <v>6.4210999999999991</v>
      </c>
      <c r="O153" s="13">
        <f t="shared" si="15"/>
        <v>11076.397499999999</v>
      </c>
      <c r="P153" s="43">
        <v>4.5006000000000004</v>
      </c>
      <c r="Q153" s="53">
        <f t="shared" si="16"/>
        <v>7763.5350000000008</v>
      </c>
      <c r="R153" s="5">
        <v>1725</v>
      </c>
      <c r="S153" s="80"/>
      <c r="T153" s="27"/>
      <c r="U153" s="27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27"/>
      <c r="AG153" s="27"/>
      <c r="AH153" s="27"/>
    </row>
    <row r="154" spans="1:34" s="22" customFormat="1" ht="15.75">
      <c r="A154" s="11">
        <v>149</v>
      </c>
      <c r="B154" s="19" t="s">
        <v>154</v>
      </c>
      <c r="C154" s="10">
        <f t="shared" si="17"/>
        <v>3152.5</v>
      </c>
      <c r="D154" s="20">
        <f>[7]Лерм.16а!$B$24</f>
        <v>1.7562</v>
      </c>
      <c r="E154" s="21">
        <f>[7]Лерм.16а!$B$52</f>
        <v>0.222</v>
      </c>
      <c r="F154" s="20">
        <f>[7]Лерм.16а!$B$58</f>
        <v>1.1418999999999999</v>
      </c>
      <c r="G154" s="20">
        <f>[7]Лерм.16а!$B$62</f>
        <v>0.91080000000000005</v>
      </c>
      <c r="H154" s="20">
        <f>[7]Лерм.16а!$B$66</f>
        <v>1.1178999999999999</v>
      </c>
      <c r="I154" s="20">
        <f>[7]Лерм.16а!$B$82</f>
        <v>2.5999999999999999E-3</v>
      </c>
      <c r="J154" s="20">
        <f>[7]Лерм.16а!$B$89</f>
        <v>2.3900000000000001E-2</v>
      </c>
      <c r="K154" s="20">
        <f>[7]Лерм.16а!$B$95</f>
        <v>3.2300000000000002E-2</v>
      </c>
      <c r="L154" s="3">
        <f>[7]Лерм.16а!$B$101</f>
        <v>0.34749999999999998</v>
      </c>
      <c r="M154" s="3">
        <f>[7]Лерм.16а!$B$104</f>
        <v>0</v>
      </c>
      <c r="N154" s="59">
        <f t="shared" si="14"/>
        <v>5.5550999999999995</v>
      </c>
      <c r="O154" s="13">
        <f t="shared" si="15"/>
        <v>17512.452749999997</v>
      </c>
      <c r="P154" s="43">
        <v>4.5007999999999999</v>
      </c>
      <c r="Q154" s="53">
        <f t="shared" si="16"/>
        <v>14188.771999999999</v>
      </c>
      <c r="R154" s="57">
        <v>3152.5</v>
      </c>
      <c r="S154" s="81"/>
      <c r="T154" s="48"/>
      <c r="U154" s="48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48"/>
      <c r="AG154" s="48"/>
      <c r="AH154" s="48"/>
    </row>
    <row r="155" spans="1:34" s="22" customFormat="1" ht="15.75">
      <c r="A155" s="11">
        <v>150</v>
      </c>
      <c r="B155" s="19" t="s">
        <v>155</v>
      </c>
      <c r="C155" s="10">
        <f t="shared" si="17"/>
        <v>2436.9</v>
      </c>
      <c r="D155" s="20">
        <f>[7]Лерм.17!$B$24</f>
        <v>2.1217000000000001</v>
      </c>
      <c r="E155" s="21">
        <f>[7]Лерм.17!$B$52</f>
        <v>0.14360000000000001</v>
      </c>
      <c r="F155" s="20">
        <f>[7]Лерм.17!$B$58</f>
        <v>1.2311000000000001</v>
      </c>
      <c r="G155" s="20">
        <f>[7]Лерм.17!$B$62</f>
        <v>0.62809999999999999</v>
      </c>
      <c r="H155" s="20">
        <f>[7]Лерм.17!$B$66</f>
        <v>1.3069</v>
      </c>
      <c r="I155" s="20">
        <f>[7]Лерм.17!$B$82</f>
        <v>2.5000000000000001E-3</v>
      </c>
      <c r="J155" s="20">
        <f>[7]Лерм.17!$B$89</f>
        <v>2.5399999999999999E-2</v>
      </c>
      <c r="K155" s="20">
        <f>[7]Лерм.17!$B$95</f>
        <v>3.44E-2</v>
      </c>
      <c r="L155" s="3">
        <f>[7]Лерм.17!$B$101</f>
        <v>0.46800000000000003</v>
      </c>
      <c r="M155" s="3">
        <f>[7]Лерм.17!$B$104</f>
        <v>0</v>
      </c>
      <c r="N155" s="59">
        <f t="shared" si="14"/>
        <v>5.9617000000000004</v>
      </c>
      <c r="O155" s="13">
        <f t="shared" si="15"/>
        <v>14528.066730000002</v>
      </c>
      <c r="P155" s="43">
        <v>4.5008999999999997</v>
      </c>
      <c r="Q155" s="53">
        <f t="shared" si="16"/>
        <v>10968.243209999999</v>
      </c>
      <c r="R155" s="57">
        <v>2436.9</v>
      </c>
      <c r="S155" s="81"/>
      <c r="T155" s="48"/>
      <c r="U155" s="48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48"/>
      <c r="AG155" s="48"/>
      <c r="AH155" s="48"/>
    </row>
    <row r="156" spans="1:34" s="22" customFormat="1" ht="15.75">
      <c r="A156" s="11">
        <v>151</v>
      </c>
      <c r="B156" s="19" t="s">
        <v>156</v>
      </c>
      <c r="C156" s="10">
        <f t="shared" si="17"/>
        <v>4693.3999999999996</v>
      </c>
      <c r="D156" s="20">
        <f>[7]Лерм.18!$B$24</f>
        <v>1.7664</v>
      </c>
      <c r="E156" s="21">
        <f>[7]Лерм.18!$B$52</f>
        <v>0.22370000000000001</v>
      </c>
      <c r="F156" s="20">
        <f>[7]Лерм.18!$B$58</f>
        <v>1.2784</v>
      </c>
      <c r="G156" s="20">
        <f>[7]Лерм.18!$B$62</f>
        <v>1.3814</v>
      </c>
      <c r="H156" s="20">
        <f>[7]Лерм.18!$B$66</f>
        <v>1.1217999999999999</v>
      </c>
      <c r="I156" s="20">
        <f>[7]Лерм.18!$B$82</f>
        <v>2.8999999999999998E-3</v>
      </c>
      <c r="J156" s="20">
        <f>[7]Лерм.18!$B$89</f>
        <v>2.2200000000000001E-2</v>
      </c>
      <c r="K156" s="20">
        <f>[7]Лерм.18!$B$95</f>
        <v>0.03</v>
      </c>
      <c r="L156" s="3">
        <f>[7]Лерм.18!$B$101</f>
        <v>0.12770000000000001</v>
      </c>
      <c r="M156" s="3">
        <f>[7]Лерм.18!$B$104</f>
        <v>0</v>
      </c>
      <c r="N156" s="59">
        <f t="shared" si="14"/>
        <v>5.9545000000000003</v>
      </c>
      <c r="O156" s="13">
        <f t="shared" si="15"/>
        <v>27946.850299999998</v>
      </c>
      <c r="P156" s="43">
        <v>4.5006000000000004</v>
      </c>
      <c r="Q156" s="53">
        <f t="shared" si="16"/>
        <v>21123.116040000001</v>
      </c>
      <c r="R156" s="57">
        <v>4693.3999999999996</v>
      </c>
      <c r="S156" s="81"/>
      <c r="T156" s="48"/>
      <c r="U156" s="48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48"/>
      <c r="AG156" s="48"/>
      <c r="AH156" s="48"/>
    </row>
    <row r="157" spans="1:34" s="22" customFormat="1" ht="15.75">
      <c r="A157" s="11">
        <v>152</v>
      </c>
      <c r="B157" s="19" t="s">
        <v>157</v>
      </c>
      <c r="C157" s="10">
        <f t="shared" si="17"/>
        <v>3153.2</v>
      </c>
      <c r="D157" s="20">
        <f>[7]Лерм.18а!$B$24</f>
        <v>1.7557</v>
      </c>
      <c r="E157" s="21">
        <f>[7]Лерм.18а!$B$52</f>
        <v>0.222</v>
      </c>
      <c r="F157" s="20">
        <f>[7]Лерм.18а!$B$58</f>
        <v>1.1416999999999999</v>
      </c>
      <c r="G157" s="20">
        <f>[7]Лерм.18а!$B$62</f>
        <v>0.91059999999999997</v>
      </c>
      <c r="H157" s="20">
        <f>[7]Лерм.18а!$B$66</f>
        <v>1.1214</v>
      </c>
      <c r="I157" s="20">
        <f>[7]Лерм.18а!$B$82</f>
        <v>2.5999999999999999E-3</v>
      </c>
      <c r="J157" s="20">
        <f>[7]Лерм.18а!$B$89</f>
        <v>2.2100000000000002E-2</v>
      </c>
      <c r="K157" s="20">
        <f>[7]Лерм.18а!$B$95</f>
        <v>2.9899999999999999E-2</v>
      </c>
      <c r="L157" s="3">
        <f>[7]Лерм.18а!$B$101</f>
        <v>2.2200000000000001E-2</v>
      </c>
      <c r="M157" s="3">
        <f>[7]Лерм.18а!$B$104</f>
        <v>0</v>
      </c>
      <c r="N157" s="59">
        <f t="shared" si="14"/>
        <v>5.2281999999999993</v>
      </c>
      <c r="O157" s="13">
        <f t="shared" si="15"/>
        <v>16485.560239999995</v>
      </c>
      <c r="P157" s="43">
        <v>4.5</v>
      </c>
      <c r="Q157" s="53">
        <f t="shared" si="16"/>
        <v>14189.4</v>
      </c>
      <c r="R157" s="57">
        <v>3086</v>
      </c>
      <c r="S157" s="81">
        <v>67.2</v>
      </c>
      <c r="T157" s="48"/>
      <c r="U157" s="48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48"/>
      <c r="AG157" s="48"/>
      <c r="AH157" s="48"/>
    </row>
    <row r="158" spans="1:34" s="22" customFormat="1" ht="15.75">
      <c r="A158" s="11">
        <v>153</v>
      </c>
      <c r="B158" s="19" t="s">
        <v>158</v>
      </c>
      <c r="C158" s="10">
        <f t="shared" si="17"/>
        <v>4684.8</v>
      </c>
      <c r="D158" s="20">
        <f>[7]Лерм.20!$B$24</f>
        <v>1.7687999999999999</v>
      </c>
      <c r="E158" s="21">
        <f>[7]Лерм.20!$B$52</f>
        <v>0.224</v>
      </c>
      <c r="F158" s="20">
        <f>[7]Лерм.20!$B$58</f>
        <v>1.2038</v>
      </c>
      <c r="G158" s="20">
        <f>[7]Лерм.20!$B$62</f>
        <v>1.3839999999999999</v>
      </c>
      <c r="H158" s="20">
        <f>[7]Лерм.20!$B$66</f>
        <v>1.1234</v>
      </c>
      <c r="I158" s="20">
        <f>[7]Лерм.20!$B$82</f>
        <v>2.5999999999999999E-3</v>
      </c>
      <c r="J158" s="20">
        <f>[7]Лерм.20!$B$89</f>
        <v>2.1999999999999999E-2</v>
      </c>
      <c r="K158" s="20">
        <f>[7]Лерм.20!$B$95</f>
        <v>2.98E-2</v>
      </c>
      <c r="L158" s="3">
        <f>[7]Лерм.20!$B$101</f>
        <v>0.27339999999999998</v>
      </c>
      <c r="M158" s="3">
        <f>[7]Лерм.20!$B$104</f>
        <v>0</v>
      </c>
      <c r="N158" s="59">
        <f t="shared" si="14"/>
        <v>6.0317999999999996</v>
      </c>
      <c r="O158" s="13">
        <f t="shared" si="15"/>
        <v>28257.77664</v>
      </c>
      <c r="P158" s="43">
        <v>4.5007999999999999</v>
      </c>
      <c r="Q158" s="53">
        <f t="shared" si="16"/>
        <v>21085.347840000002</v>
      </c>
      <c r="R158" s="57">
        <v>4684.8</v>
      </c>
      <c r="S158" s="81"/>
      <c r="T158" s="48"/>
      <c r="U158" s="48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48"/>
      <c r="AG158" s="48"/>
      <c r="AH158" s="48"/>
    </row>
    <row r="159" spans="1:34" s="22" customFormat="1" ht="15.75">
      <c r="A159" s="11">
        <v>154</v>
      </c>
      <c r="B159" s="19" t="s">
        <v>159</v>
      </c>
      <c r="C159" s="10">
        <f t="shared" si="17"/>
        <v>3122.5</v>
      </c>
      <c r="D159" s="20">
        <f>[7]Лерм.20а!$B$24</f>
        <v>1.7693000000000001</v>
      </c>
      <c r="E159" s="21">
        <f>[7]Лерм.20а!$B$52</f>
        <v>0.22420000000000001</v>
      </c>
      <c r="F159" s="20">
        <f>[7]Лерм.20а!$B$58</f>
        <v>1.153</v>
      </c>
      <c r="G159" s="20">
        <f>[7]Лерм.20а!$B$62</f>
        <v>0.91959999999999997</v>
      </c>
      <c r="H159" s="20">
        <f>[7]Лерм.20а!$B$66</f>
        <v>1.1222000000000001</v>
      </c>
      <c r="I159" s="20">
        <f>[7]Лерм.20а!$B$82</f>
        <v>2.5999999999999999E-3</v>
      </c>
      <c r="J159" s="20">
        <f>[7]Лерм.20а!$B$89</f>
        <v>2.2100000000000002E-2</v>
      </c>
      <c r="K159" s="20">
        <f>[7]Лерм.20а!$B$95</f>
        <v>2.9899999999999999E-2</v>
      </c>
      <c r="L159" s="3">
        <f>[7]Лерм.20а!$B$101</f>
        <v>0.28570000000000001</v>
      </c>
      <c r="M159" s="3">
        <f>[7]Лерм.20а!$B$104</f>
        <v>0</v>
      </c>
      <c r="N159" s="59">
        <f t="shared" si="14"/>
        <v>5.5286000000000008</v>
      </c>
      <c r="O159" s="13">
        <f t="shared" si="15"/>
        <v>17263.053500000002</v>
      </c>
      <c r="P159" s="43">
        <v>4.5003000000000002</v>
      </c>
      <c r="Q159" s="53">
        <f t="shared" si="16"/>
        <v>14052.186750000001</v>
      </c>
      <c r="R159" s="57">
        <v>3122.5</v>
      </c>
      <c r="S159" s="81"/>
      <c r="T159" s="48"/>
      <c r="U159" s="48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48"/>
      <c r="AG159" s="48"/>
      <c r="AH159" s="48"/>
    </row>
    <row r="160" spans="1:34" s="22" customFormat="1" ht="15.75">
      <c r="A160" s="11">
        <v>155</v>
      </c>
      <c r="B160" s="19" t="s">
        <v>160</v>
      </c>
      <c r="C160" s="10">
        <f t="shared" si="17"/>
        <v>6580</v>
      </c>
      <c r="D160" s="20">
        <f>[7]Лерм.22!$B$24</f>
        <v>1.9056999999999999</v>
      </c>
      <c r="E160" s="21">
        <f>[7]Лерм.22!$B$52</f>
        <v>0.2482</v>
      </c>
      <c r="F160" s="20">
        <f>[7]Лерм.22!$B$58</f>
        <v>1.1854</v>
      </c>
      <c r="G160" s="20">
        <f>[7]Лерм.22!$B$62</f>
        <v>1.2148000000000001</v>
      </c>
      <c r="H160" s="20">
        <f>[7]Лерм.22!$B$66</f>
        <v>1.1233</v>
      </c>
      <c r="I160" s="20">
        <f>[7]Лерм.22!$B$82</f>
        <v>2.2000000000000001E-3</v>
      </c>
      <c r="J160" s="20">
        <f>[7]Лерм.22!$B$89</f>
        <v>2.1999999999999999E-2</v>
      </c>
      <c r="K160" s="20">
        <f>[7]Лерм.22!$B$95</f>
        <v>2.9600000000000001E-2</v>
      </c>
      <c r="L160" s="3">
        <f>[7]Лерм.22!$B$101</f>
        <v>0.14929999999999999</v>
      </c>
      <c r="M160" s="3">
        <f>[7]Лерм.22!$B$104</f>
        <v>0</v>
      </c>
      <c r="N160" s="59">
        <f t="shared" si="14"/>
        <v>5.8804999999999996</v>
      </c>
      <c r="O160" s="13">
        <f t="shared" si="15"/>
        <v>38693.689999999995</v>
      </c>
      <c r="P160" s="43">
        <v>4.5000999999999998</v>
      </c>
      <c r="Q160" s="53">
        <f t="shared" si="16"/>
        <v>29610.657999999999</v>
      </c>
      <c r="R160" s="57">
        <v>6580</v>
      </c>
      <c r="S160" s="81"/>
      <c r="T160" s="48"/>
      <c r="U160" s="48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48"/>
      <c r="AG160" s="48"/>
      <c r="AH160" s="48"/>
    </row>
    <row r="161" spans="1:34" s="22" customFormat="1" ht="15.75">
      <c r="A161" s="11">
        <v>156</v>
      </c>
      <c r="B161" s="19" t="s">
        <v>161</v>
      </c>
      <c r="C161" s="10">
        <f t="shared" si="17"/>
        <v>3788.2</v>
      </c>
      <c r="D161" s="20">
        <f>[7]Лерм.24!$B$24</f>
        <v>1.8908</v>
      </c>
      <c r="E161" s="21">
        <f>[7]Лерм.24!$B$52</f>
        <v>0.19500000000000001</v>
      </c>
      <c r="F161" s="20">
        <f>[7]Лерм.24!$B$58</f>
        <v>1.2037</v>
      </c>
      <c r="G161" s="20">
        <f>[7]Лерм.24!$B$62</f>
        <v>0.75790000000000002</v>
      </c>
      <c r="H161" s="20">
        <f>[7]Лерм.24!$B$66</f>
        <v>1.1206</v>
      </c>
      <c r="I161" s="20">
        <f>[7]Лерм.24!$B$82</f>
        <v>2.2000000000000001E-3</v>
      </c>
      <c r="J161" s="20">
        <f>[7]Лерм.24!$B$89</f>
        <v>2.2200000000000001E-2</v>
      </c>
      <c r="K161" s="20">
        <f>[7]Лерм.24!$B$95</f>
        <v>0.03</v>
      </c>
      <c r="L161" s="3">
        <f>[7]Лерм.24!$B$101</f>
        <v>0.1018</v>
      </c>
      <c r="M161" s="3">
        <f>[7]Лерм.24!$B$104</f>
        <v>0</v>
      </c>
      <c r="N161" s="59">
        <f t="shared" si="14"/>
        <v>5.3241999999999994</v>
      </c>
      <c r="O161" s="13">
        <f t="shared" si="15"/>
        <v>20169.134439999998</v>
      </c>
      <c r="P161" s="43">
        <v>4.5008999999999997</v>
      </c>
      <c r="Q161" s="53">
        <f t="shared" si="16"/>
        <v>17050.309379999999</v>
      </c>
      <c r="R161" s="57">
        <v>3788.2</v>
      </c>
      <c r="S161" s="81"/>
      <c r="T161" s="48"/>
      <c r="U161" s="48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48"/>
      <c r="AG161" s="48"/>
      <c r="AH161" s="48"/>
    </row>
    <row r="162" spans="1:34" s="4" customFormat="1" ht="15.75">
      <c r="A162" s="11">
        <v>157</v>
      </c>
      <c r="B162" s="2" t="s">
        <v>162</v>
      </c>
      <c r="C162" s="10">
        <f t="shared" si="17"/>
        <v>3701.2</v>
      </c>
      <c r="D162" s="3">
        <f>[7]Лерм.28!$B$24</f>
        <v>1.5678000000000001</v>
      </c>
      <c r="E162" s="7">
        <f>[7]Лерм.28!$B$52</f>
        <v>0.18770000000000001</v>
      </c>
      <c r="F162" s="3">
        <f>[7]Лерм.28!$B$58</f>
        <v>1.1996</v>
      </c>
      <c r="G162" s="3">
        <f>[7]Лерм.28!$B$62</f>
        <v>0.92169999999999996</v>
      </c>
      <c r="H162" s="3">
        <f>[7]Лерм.28!$B$66</f>
        <v>1.1194999999999999</v>
      </c>
      <c r="I162" s="3">
        <f>[7]Лерм.28!$B$82</f>
        <v>2.8E-3</v>
      </c>
      <c r="J162" s="3">
        <f>[7]Лерм.28!$B$89</f>
        <v>2.81E-2</v>
      </c>
      <c r="K162" s="3">
        <f>[7]Лерм.28!$B$95</f>
        <v>3.7900000000000003E-2</v>
      </c>
      <c r="L162" s="3">
        <f>[7]Лерм.28!$B$101</f>
        <v>0.17469999999999999</v>
      </c>
      <c r="M162" s="3">
        <f>[7]Лерм.28!$B$104</f>
        <v>0</v>
      </c>
      <c r="N162" s="59">
        <f t="shared" si="14"/>
        <v>5.2398000000000007</v>
      </c>
      <c r="O162" s="13">
        <f t="shared" si="15"/>
        <v>19393.547760000001</v>
      </c>
      <c r="P162" s="43">
        <v>4.5004999999999997</v>
      </c>
      <c r="Q162" s="53">
        <f t="shared" si="16"/>
        <v>16657.250599999999</v>
      </c>
      <c r="R162" s="5">
        <v>3701.2</v>
      </c>
      <c r="S162" s="80"/>
      <c r="T162" s="27"/>
      <c r="U162" s="27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27"/>
      <c r="AG162" s="27"/>
      <c r="AH162" s="27"/>
    </row>
    <row r="163" spans="1:34" s="4" customFormat="1" ht="15.75">
      <c r="A163" s="11">
        <v>158</v>
      </c>
      <c r="B163" s="2" t="s">
        <v>163</v>
      </c>
      <c r="C163" s="10">
        <f t="shared" si="17"/>
        <v>2871.7</v>
      </c>
      <c r="D163" s="3">
        <f>[7]Лерм.30!$B$24</f>
        <v>1.6483000000000001</v>
      </c>
      <c r="E163" s="7">
        <f>[7]Лерм.30!$B$52</f>
        <v>0.20300000000000001</v>
      </c>
      <c r="F163" s="3">
        <f>[7]Лерм.30!$B$58</f>
        <v>1.17</v>
      </c>
      <c r="G163" s="3">
        <f>[7]Лерм.30!$B$62</f>
        <v>0.99980000000000002</v>
      </c>
      <c r="H163" s="3">
        <f>[7]Лерм.30!$B$66</f>
        <v>1.1212</v>
      </c>
      <c r="I163" s="3">
        <f>[7]Лерм.30!$B$82</f>
        <v>2.8999999999999998E-3</v>
      </c>
      <c r="J163" s="3">
        <f>[7]Лерм.30!$B$89</f>
        <v>2.81E-2</v>
      </c>
      <c r="K163" s="3">
        <f>[7]Лерм.30!$B$95</f>
        <v>3.7900000000000003E-2</v>
      </c>
      <c r="L163" s="3">
        <f>[7]Лерм.30!$B$101</f>
        <v>0.17929999999999999</v>
      </c>
      <c r="M163" s="3">
        <f>[7]Лерм.30!$B$104</f>
        <v>0</v>
      </c>
      <c r="N163" s="59">
        <f t="shared" si="14"/>
        <v>5.3905000000000003</v>
      </c>
      <c r="O163" s="13">
        <f t="shared" si="15"/>
        <v>15479.89885</v>
      </c>
      <c r="P163" s="43">
        <v>4.5003000000000002</v>
      </c>
      <c r="Q163" s="53">
        <f t="shared" si="16"/>
        <v>12923.51151</v>
      </c>
      <c r="R163" s="5">
        <v>2871.7</v>
      </c>
      <c r="S163" s="80"/>
      <c r="T163" s="27"/>
      <c r="U163" s="27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27"/>
      <c r="AG163" s="27"/>
      <c r="AH163" s="27"/>
    </row>
    <row r="164" spans="1:34" s="4" customFormat="1" ht="15.75">
      <c r="A164" s="11">
        <v>159</v>
      </c>
      <c r="B164" s="6" t="s">
        <v>164</v>
      </c>
      <c r="C164" s="10">
        <f t="shared" si="17"/>
        <v>4697.7</v>
      </c>
      <c r="D164" s="3">
        <f>[8]Миру2!$B$20</f>
        <v>1.7657</v>
      </c>
      <c r="E164" s="8">
        <f>[8]Миру2!$B$48</f>
        <v>0.22339999999999999</v>
      </c>
      <c r="F164" s="3">
        <f>[8]Миру2!$B$54</f>
        <v>1.2005999999999999</v>
      </c>
      <c r="G164" s="3">
        <f>[8]Миру2!$B$58</f>
        <v>1.3802000000000001</v>
      </c>
      <c r="H164" s="3">
        <f>[8]Миру2!$B$62</f>
        <v>0.95709999999999995</v>
      </c>
      <c r="I164" s="3">
        <f>[8]Миру2!$B$78</f>
        <v>2.5999999999999999E-3</v>
      </c>
      <c r="J164" s="3">
        <f>[8]Миру2!$B$85</f>
        <v>2.3599999999999999E-2</v>
      </c>
      <c r="K164" s="3">
        <f>[8]Миру2!$B$91</f>
        <v>3.1899999999999998E-2</v>
      </c>
      <c r="L164" s="3">
        <f>[8]Миру2!$B$97</f>
        <v>0.15620000000000001</v>
      </c>
      <c r="M164" s="3">
        <f>[8]Миру2!$B$100</f>
        <v>0</v>
      </c>
      <c r="N164" s="59">
        <f t="shared" si="14"/>
        <v>5.7412999999999998</v>
      </c>
      <c r="O164" s="13">
        <f t="shared" si="15"/>
        <v>26970.905009999999</v>
      </c>
      <c r="P164" s="51">
        <v>4.5004999999999997</v>
      </c>
      <c r="Q164" s="53">
        <f t="shared" si="16"/>
        <v>21141.998849999996</v>
      </c>
      <c r="R164" s="5">
        <v>4697.7</v>
      </c>
      <c r="S164" s="80"/>
      <c r="T164" s="27"/>
      <c r="U164" s="27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27"/>
      <c r="AG164" s="27"/>
      <c r="AH164" s="27"/>
    </row>
    <row r="165" spans="1:34" s="4" customFormat="1" ht="15.75">
      <c r="A165" s="11">
        <v>160</v>
      </c>
      <c r="B165" s="2" t="s">
        <v>188</v>
      </c>
      <c r="C165" s="10">
        <f t="shared" si="17"/>
        <v>3142.7</v>
      </c>
      <c r="D165" s="3">
        <f>[8]Миру4!$B$20</f>
        <v>1.7604</v>
      </c>
      <c r="E165" s="3">
        <f>[8]Миру4!$B$48</f>
        <v>0.22270000000000001</v>
      </c>
      <c r="F165" s="3">
        <f>[8]Миру4!$B$54</f>
        <v>1.2218</v>
      </c>
      <c r="G165" s="3">
        <f>[8]Миру4!$B$58</f>
        <v>0.91359999999999997</v>
      </c>
      <c r="H165" s="3">
        <f>[8]Миру4!$B$62</f>
        <v>0.9536</v>
      </c>
      <c r="I165" s="3">
        <f>[8]Миру4!$B$78</f>
        <v>3.0000000000000001E-3</v>
      </c>
      <c r="J165" s="3">
        <f>[8]Миру4!$B$85</f>
        <v>2.35E-2</v>
      </c>
      <c r="K165" s="3">
        <f>[8]Миру4!$B$91</f>
        <v>3.1899999999999998E-2</v>
      </c>
      <c r="L165" s="3">
        <f>[8]Миру4!$B$97</f>
        <v>1.43E-2</v>
      </c>
      <c r="M165" s="3">
        <f>[8]Миру4!$B$100</f>
        <v>0</v>
      </c>
      <c r="N165" s="59">
        <f t="shared" si="14"/>
        <v>5.1448</v>
      </c>
      <c r="O165" s="13">
        <f t="shared" si="15"/>
        <v>16168.562959999999</v>
      </c>
      <c r="P165" s="31">
        <v>4.5003000000000002</v>
      </c>
      <c r="Q165" s="53">
        <f t="shared" si="16"/>
        <v>14143.09281</v>
      </c>
      <c r="R165" s="5">
        <v>3142.7</v>
      </c>
      <c r="S165" s="82"/>
      <c r="T165" s="40"/>
      <c r="U165" s="40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27"/>
      <c r="AG165" s="27"/>
      <c r="AH165" s="27"/>
    </row>
    <row r="166" spans="1:34" s="4" customFormat="1" ht="15.75">
      <c r="A166" s="11">
        <v>161</v>
      </c>
      <c r="B166" s="2" t="s">
        <v>165</v>
      </c>
      <c r="C166" s="10">
        <f t="shared" si="17"/>
        <v>3129.8</v>
      </c>
      <c r="D166" s="3">
        <f>[8]Миру8!$B$20</f>
        <v>1.7664</v>
      </c>
      <c r="E166" s="3">
        <f>[8]Миру8!$B$48</f>
        <v>0.22359999999999999</v>
      </c>
      <c r="F166" s="3">
        <f>[8]Миру8!$B$54</f>
        <v>1.2269000000000001</v>
      </c>
      <c r="G166" s="3">
        <f>[8]Миру8!$B$58</f>
        <v>0.91739999999999999</v>
      </c>
      <c r="H166" s="3">
        <f>[8]Миру8!$B$62</f>
        <v>0.95750000000000002</v>
      </c>
      <c r="I166" s="3">
        <f>[8]Миру8!$B$78</f>
        <v>3.0000000000000001E-3</v>
      </c>
      <c r="J166" s="3">
        <f>[8]Миру8!$B$85</f>
        <v>2.3599999999999999E-2</v>
      </c>
      <c r="K166" s="3">
        <f>[8]Миру8!$B$91</f>
        <v>3.2000000000000001E-2</v>
      </c>
      <c r="L166" s="3">
        <f>[8]Миру8!$B$97</f>
        <v>0.22939999999999999</v>
      </c>
      <c r="M166" s="3">
        <f>[8]Миру8!$B$100</f>
        <v>0</v>
      </c>
      <c r="N166" s="59">
        <f t="shared" ref="N166:N181" si="18">M166+L166+K166+J166+I166+H166+G166+F166+E166+D166</f>
        <v>5.3797999999999995</v>
      </c>
      <c r="O166" s="13">
        <f t="shared" ref="O166:O185" si="19">N166*C166</f>
        <v>16837.698039999999</v>
      </c>
      <c r="P166" s="31">
        <v>4.5007000000000001</v>
      </c>
      <c r="Q166" s="53">
        <f t="shared" ref="Q166:Q186" si="20">P166*C166</f>
        <v>14086.290860000001</v>
      </c>
      <c r="R166" s="5">
        <v>3129.8</v>
      </c>
      <c r="S166" s="82"/>
      <c r="T166" s="40"/>
      <c r="U166" s="40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27"/>
      <c r="AG166" s="27"/>
      <c r="AH166" s="27"/>
    </row>
    <row r="167" spans="1:34" s="4" customFormat="1" ht="15.75">
      <c r="A167" s="11">
        <v>162</v>
      </c>
      <c r="B167" s="2" t="s">
        <v>166</v>
      </c>
      <c r="C167" s="10">
        <f t="shared" si="17"/>
        <v>3073.73</v>
      </c>
      <c r="D167" s="3">
        <f>[8]Миру9!$B$20</f>
        <v>1.7908999999999999</v>
      </c>
      <c r="E167" s="3">
        <f>[8]Миру9!$B$48</f>
        <v>0.2276</v>
      </c>
      <c r="F167" s="3">
        <f>[8]Миру9!$B$54</f>
        <v>1.1712</v>
      </c>
      <c r="G167" s="3">
        <f>[8]Миру9!$B$58</f>
        <v>0.93410000000000004</v>
      </c>
      <c r="H167" s="3">
        <f>[8]Миру9!$B$62</f>
        <v>0.97499999999999998</v>
      </c>
      <c r="I167" s="3">
        <f>[8]Миру9!$B$78</f>
        <v>2.5999999999999999E-3</v>
      </c>
      <c r="J167" s="3">
        <f>[8]Миру9!$B$85</f>
        <v>2.41E-2</v>
      </c>
      <c r="K167" s="3">
        <f>[8]Миру9!$B$91</f>
        <v>3.2500000000000001E-2</v>
      </c>
      <c r="L167" s="3">
        <f>[8]Миру9!$B$97</f>
        <v>0.25159999999999999</v>
      </c>
      <c r="M167" s="3">
        <f>[8]Миру9!$B$100</f>
        <v>0</v>
      </c>
      <c r="N167" s="59">
        <f t="shared" si="18"/>
        <v>5.4095999999999993</v>
      </c>
      <c r="O167" s="13">
        <f t="shared" si="19"/>
        <v>16627.649807999998</v>
      </c>
      <c r="P167" s="31">
        <v>4.5006000000000004</v>
      </c>
      <c r="Q167" s="53">
        <f t="shared" si="20"/>
        <v>13833.629238000001</v>
      </c>
      <c r="R167" s="5">
        <v>3073.73</v>
      </c>
      <c r="S167" s="82"/>
      <c r="T167" s="40"/>
      <c r="U167" s="40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27"/>
      <c r="AG167" s="27"/>
      <c r="AH167" s="27"/>
    </row>
    <row r="168" spans="1:34" s="4" customFormat="1" ht="15.75">
      <c r="A168" s="11">
        <v>163</v>
      </c>
      <c r="B168" s="2" t="s">
        <v>167</v>
      </c>
      <c r="C168" s="10">
        <f t="shared" si="17"/>
        <v>4705.7</v>
      </c>
      <c r="D168" s="3">
        <f>[8]Миру10!$B$20</f>
        <v>1.7626999999999999</v>
      </c>
      <c r="E168" s="3">
        <f>[8]Миру10!$B$48</f>
        <v>0.22309999999999999</v>
      </c>
      <c r="F168" s="3">
        <f>[8]Миру10!$B$54</f>
        <v>1.224</v>
      </c>
      <c r="G168" s="3">
        <f>[8]Миру10!$B$58</f>
        <v>1.3777999999999999</v>
      </c>
      <c r="H168" s="3">
        <f>[8]Миру10!$B$62</f>
        <v>0.95540000000000003</v>
      </c>
      <c r="I168" s="3">
        <f>[8]Миру10!$B$78</f>
        <v>2.5999999999999999E-3</v>
      </c>
      <c r="J168" s="3">
        <f>[8]Миру10!$B$85</f>
        <v>2.3599999999999999E-2</v>
      </c>
      <c r="K168" s="3">
        <f>[8]Миру10!$B$91</f>
        <v>3.1899999999999998E-2</v>
      </c>
      <c r="L168" s="3">
        <f>[8]Миру10!$B$97</f>
        <v>0.2177</v>
      </c>
      <c r="M168" s="3">
        <f>[8]Миру10!$B$100</f>
        <v>0</v>
      </c>
      <c r="N168" s="59">
        <f t="shared" si="18"/>
        <v>5.8187999999999995</v>
      </c>
      <c r="O168" s="13">
        <f t="shared" si="19"/>
        <v>27381.527159999998</v>
      </c>
      <c r="P168" s="31">
        <v>4.5002000000000004</v>
      </c>
      <c r="Q168" s="53">
        <f t="shared" si="20"/>
        <v>21176.59114</v>
      </c>
      <c r="R168" s="5">
        <v>4705.7</v>
      </c>
      <c r="S168" s="82"/>
      <c r="T168" s="40"/>
      <c r="U168" s="40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27"/>
      <c r="AG168" s="27"/>
      <c r="AH168" s="27"/>
    </row>
    <row r="169" spans="1:34" s="4" customFormat="1" ht="15.75">
      <c r="A169" s="11">
        <v>164</v>
      </c>
      <c r="B169" s="2" t="s">
        <v>168</v>
      </c>
      <c r="C169" s="10">
        <f t="shared" si="17"/>
        <v>4706.8999999999996</v>
      </c>
      <c r="D169" s="3">
        <f>[8]Миру11!$B$20</f>
        <v>1.7629999999999999</v>
      </c>
      <c r="E169" s="3">
        <f>[8]Миру11!$B$48</f>
        <v>0.22309999999999999</v>
      </c>
      <c r="F169" s="3">
        <f>[8]Миру11!$B$54</f>
        <v>1.2238</v>
      </c>
      <c r="G169" s="3">
        <f>[8]Миру11!$B$58</f>
        <v>1.3774999999999999</v>
      </c>
      <c r="H169" s="3">
        <f>[8]Миру11!$B$62</f>
        <v>0.95520000000000005</v>
      </c>
      <c r="I169" s="3">
        <f>[8]Миру11!$B$78</f>
        <v>3.0999999999999999E-3</v>
      </c>
      <c r="J169" s="3">
        <f>[8]Миру11!$B$85</f>
        <v>2.3599999999999999E-2</v>
      </c>
      <c r="K169" s="3">
        <f>[8]Миру11!$B$91</f>
        <v>3.1899999999999998E-2</v>
      </c>
      <c r="L169" s="3">
        <f>[8]Миру11!$B$97</f>
        <v>0.34150000000000003</v>
      </c>
      <c r="M169" s="3">
        <f>[8]Миру11!$B$100</f>
        <v>0</v>
      </c>
      <c r="N169" s="59">
        <f t="shared" si="18"/>
        <v>5.9426999999999994</v>
      </c>
      <c r="O169" s="13">
        <f t="shared" si="19"/>
        <v>27971.694629999995</v>
      </c>
      <c r="P169" s="31">
        <v>4.5006000000000004</v>
      </c>
      <c r="Q169" s="53">
        <f t="shared" si="20"/>
        <v>21183.87414</v>
      </c>
      <c r="R169" s="5">
        <v>4706.8999999999996</v>
      </c>
      <c r="S169" s="82"/>
      <c r="T169" s="40"/>
      <c r="U169" s="40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27"/>
      <c r="AG169" s="27"/>
      <c r="AH169" s="27"/>
    </row>
    <row r="170" spans="1:34" s="4" customFormat="1" ht="15.75">
      <c r="A170" s="11">
        <v>165</v>
      </c>
      <c r="B170" s="2" t="s">
        <v>169</v>
      </c>
      <c r="C170" s="10">
        <f t="shared" si="17"/>
        <v>4719.3</v>
      </c>
      <c r="D170" s="3">
        <f>[8]Миру12!$B$20</f>
        <v>1.7593000000000001</v>
      </c>
      <c r="E170" s="3">
        <f>[8]Миру12!$B$48</f>
        <v>0.2225</v>
      </c>
      <c r="F170" s="3">
        <f>[8]Миру12!$B$54</f>
        <v>1.2204999999999999</v>
      </c>
      <c r="G170" s="3">
        <f>[8]Миру12!$B$58</f>
        <v>1.3738999999999999</v>
      </c>
      <c r="H170" s="3">
        <f>[8]Миру12!$B$62</f>
        <v>0.95269999999999999</v>
      </c>
      <c r="I170" s="3">
        <f>[8]Миру12!$B$78</f>
        <v>2.5999999999999999E-3</v>
      </c>
      <c r="J170" s="3">
        <f>[8]Миру12!$B$85</f>
        <v>2.35E-2</v>
      </c>
      <c r="K170" s="3">
        <f>[8]Миру12!$B$91</f>
        <v>3.1800000000000002E-2</v>
      </c>
      <c r="L170" s="3">
        <f>[8]Миру12!$B$97</f>
        <v>0.2344</v>
      </c>
      <c r="M170" s="3">
        <f>[8]Миру12!$B$100</f>
        <v>0</v>
      </c>
      <c r="N170" s="59">
        <f t="shared" si="18"/>
        <v>5.8211999999999993</v>
      </c>
      <c r="O170" s="13">
        <f t="shared" si="19"/>
        <v>27471.989159999997</v>
      </c>
      <c r="P170" s="31">
        <v>4.5004</v>
      </c>
      <c r="Q170" s="53">
        <f t="shared" si="20"/>
        <v>21238.737720000001</v>
      </c>
      <c r="R170" s="5">
        <v>4719.3</v>
      </c>
      <c r="S170" s="82"/>
      <c r="T170" s="40"/>
      <c r="U170" s="40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27"/>
      <c r="AG170" s="27"/>
      <c r="AH170" s="27"/>
    </row>
    <row r="171" spans="1:34" s="4" customFormat="1" ht="15.75">
      <c r="A171" s="11">
        <v>166</v>
      </c>
      <c r="B171" s="2" t="s">
        <v>170</v>
      </c>
      <c r="C171" s="10">
        <f t="shared" si="17"/>
        <v>4681</v>
      </c>
      <c r="D171" s="3">
        <f>[8]Миру13!$B$20</f>
        <v>1.7702</v>
      </c>
      <c r="E171" s="3">
        <f>[8]Миру13!$B$48</f>
        <v>0.2243</v>
      </c>
      <c r="F171" s="3">
        <f>[8]Миру13!$B$54</f>
        <v>1.2049000000000001</v>
      </c>
      <c r="G171" s="3">
        <f>[8]Миру13!$B$58</f>
        <v>1.3852</v>
      </c>
      <c r="H171" s="3">
        <f>[8]Миру13!$B$62</f>
        <v>0.96050000000000002</v>
      </c>
      <c r="I171" s="3">
        <f>[8]Миру13!$B$78</f>
        <v>2.5999999999999999E-3</v>
      </c>
      <c r="J171" s="3">
        <f>[8]Миру13!$B$85</f>
        <v>2.3800000000000002E-2</v>
      </c>
      <c r="K171" s="3">
        <f>[8]Миру13!$B$91</f>
        <v>3.2000000000000001E-2</v>
      </c>
      <c r="L171" s="3">
        <f>[8]Миру13!$B$97</f>
        <v>0.23630000000000001</v>
      </c>
      <c r="M171" s="3">
        <f>[8]Миру13!$B$100</f>
        <v>0</v>
      </c>
      <c r="N171" s="59">
        <f t="shared" si="18"/>
        <v>5.8398000000000003</v>
      </c>
      <c r="O171" s="13">
        <f t="shared" si="19"/>
        <v>27336.103800000001</v>
      </c>
      <c r="P171" s="31">
        <v>4.5004</v>
      </c>
      <c r="Q171" s="53">
        <f t="shared" si="20"/>
        <v>21066.3724</v>
      </c>
      <c r="R171" s="5">
        <v>4681</v>
      </c>
      <c r="S171" s="82"/>
      <c r="T171" s="40"/>
      <c r="U171" s="40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27"/>
      <c r="AG171" s="27"/>
      <c r="AH171" s="27"/>
    </row>
    <row r="172" spans="1:34" s="4" customFormat="1" ht="15.75">
      <c r="A172" s="11">
        <v>167</v>
      </c>
      <c r="B172" s="2" t="s">
        <v>171</v>
      </c>
      <c r="C172" s="10">
        <f t="shared" si="17"/>
        <v>4704.5</v>
      </c>
      <c r="D172" s="3">
        <f>[8]Миру15!$B$20</f>
        <v>1.7632000000000001</v>
      </c>
      <c r="E172" s="3">
        <f>[8]Миру15!$B$48</f>
        <v>0.22309999999999999</v>
      </c>
      <c r="F172" s="3">
        <f>[8]Миру15!$B$54</f>
        <v>1.1988000000000001</v>
      </c>
      <c r="G172" s="3">
        <f>[8]Миру15!$B$58</f>
        <v>1.3782000000000001</v>
      </c>
      <c r="H172" s="3">
        <f>[8]Миру15!$B$62</f>
        <v>0.95569999999999999</v>
      </c>
      <c r="I172" s="3">
        <f>[8]Миру15!$B$78</f>
        <v>3.3999999999999998E-3</v>
      </c>
      <c r="J172" s="3">
        <f>[8]Миру15!$B$85</f>
        <v>2.3599999999999999E-2</v>
      </c>
      <c r="K172" s="3">
        <f>[8]Миру15!$B$91</f>
        <v>3.1899999999999998E-2</v>
      </c>
      <c r="L172" s="3">
        <f>[8]Миру15!$B$97</f>
        <v>0.21890000000000001</v>
      </c>
      <c r="M172" s="3">
        <f>[8]Миру15!$B$100</f>
        <v>0</v>
      </c>
      <c r="N172" s="59">
        <f t="shared" si="18"/>
        <v>5.7968000000000002</v>
      </c>
      <c r="O172" s="13">
        <f t="shared" si="19"/>
        <v>27271.045600000001</v>
      </c>
      <c r="P172" s="31">
        <v>4.5002000000000004</v>
      </c>
      <c r="Q172" s="53">
        <f t="shared" si="20"/>
        <v>21171.190900000001</v>
      </c>
      <c r="R172" s="5">
        <v>4704.5</v>
      </c>
      <c r="S172" s="82"/>
      <c r="T172" s="40"/>
      <c r="U172" s="40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27"/>
      <c r="AG172" s="27"/>
      <c r="AH172" s="27"/>
    </row>
    <row r="173" spans="1:34" s="4" customFormat="1" ht="15.75">
      <c r="A173" s="11">
        <v>168</v>
      </c>
      <c r="B173" s="2" t="s">
        <v>172</v>
      </c>
      <c r="C173" s="10">
        <f t="shared" si="17"/>
        <v>3138.8</v>
      </c>
      <c r="D173" s="3">
        <f>[8]Миру15а!$B$20</f>
        <v>1.7612000000000001</v>
      </c>
      <c r="E173" s="3">
        <f>[8]Миру15а!$B$48</f>
        <v>0.223</v>
      </c>
      <c r="F173" s="3">
        <f>[8]Миру15а!$B$54</f>
        <v>1.2234</v>
      </c>
      <c r="G173" s="3">
        <f>[8]Миру15а!$B$58</f>
        <v>0.91479999999999995</v>
      </c>
      <c r="H173" s="3">
        <f>[8]Миру15а!$B$62</f>
        <v>0.95469999999999999</v>
      </c>
      <c r="I173" s="3">
        <f>[8]Миру15а!$B$78</f>
        <v>2.5999999999999999E-3</v>
      </c>
      <c r="J173" s="3">
        <f>[8]Миру15а!$B$85</f>
        <v>2.3599999999999999E-2</v>
      </c>
      <c r="K173" s="3">
        <f>[8]Миру15а!$B$91</f>
        <v>3.1899999999999998E-2</v>
      </c>
      <c r="L173" s="3">
        <f>[8]Миру15а!$B$97</f>
        <v>0.27079999999999999</v>
      </c>
      <c r="M173" s="3">
        <f>[8]Миру15а!$B$100</f>
        <v>0</v>
      </c>
      <c r="N173" s="59">
        <f t="shared" si="18"/>
        <v>5.4060000000000006</v>
      </c>
      <c r="O173" s="13">
        <f t="shared" si="19"/>
        <v>16968.352800000004</v>
      </c>
      <c r="P173" s="31">
        <v>4.5004999999999997</v>
      </c>
      <c r="Q173" s="53">
        <f t="shared" si="20"/>
        <v>14126.169400000001</v>
      </c>
      <c r="R173" s="5">
        <v>3138.8</v>
      </c>
      <c r="S173" s="82"/>
      <c r="T173" s="40"/>
      <c r="U173" s="40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27"/>
      <c r="AG173" s="27"/>
      <c r="AH173" s="27"/>
    </row>
    <row r="174" spans="1:34" s="4" customFormat="1" ht="15.75">
      <c r="A174" s="11">
        <v>169</v>
      </c>
      <c r="B174" s="2" t="s">
        <v>173</v>
      </c>
      <c r="C174" s="10">
        <f t="shared" si="17"/>
        <v>3151.3</v>
      </c>
      <c r="D174" s="3">
        <f>[8]Миру15б!$B$20</f>
        <v>1.7567999999999999</v>
      </c>
      <c r="E174" s="3">
        <f>[8]Миру15б!$B$48</f>
        <v>0.22209999999999999</v>
      </c>
      <c r="F174" s="3">
        <f>[8]Миру15б!$B$54</f>
        <v>1.2185999999999999</v>
      </c>
      <c r="G174" s="3">
        <f>[8]Миру15б!$B$58</f>
        <v>0.91120000000000001</v>
      </c>
      <c r="H174" s="3">
        <f>[8]Миру15б!$B$62</f>
        <v>0.95099999999999996</v>
      </c>
      <c r="I174" s="3">
        <f>[8]Миру15б!$B$78</f>
        <v>2.5999999999999999E-3</v>
      </c>
      <c r="J174" s="3">
        <f>[8]Миру15б!$B$85</f>
        <v>2.35E-2</v>
      </c>
      <c r="K174" s="3">
        <f>[8]Миру15б!$B$91</f>
        <v>3.1800000000000002E-2</v>
      </c>
      <c r="L174" s="3">
        <f>[8]Миру15б!$B$97</f>
        <v>0.29399999999999998</v>
      </c>
      <c r="M174" s="3">
        <f>[8]Миру15б!$B$100</f>
        <v>0</v>
      </c>
      <c r="N174" s="59">
        <f t="shared" si="18"/>
        <v>5.4116</v>
      </c>
      <c r="O174" s="13">
        <f t="shared" si="19"/>
        <v>17053.575080000002</v>
      </c>
      <c r="P174" s="31">
        <v>4.5006000000000004</v>
      </c>
      <c r="Q174" s="53">
        <f t="shared" si="20"/>
        <v>14182.740780000002</v>
      </c>
      <c r="R174" s="5">
        <v>3151.3</v>
      </c>
      <c r="S174" s="82"/>
      <c r="T174" s="40"/>
      <c r="U174" s="40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27"/>
      <c r="AG174" s="27"/>
      <c r="AH174" s="27"/>
    </row>
    <row r="175" spans="1:34" s="4" customFormat="1" ht="15.75">
      <c r="A175" s="11">
        <v>170</v>
      </c>
      <c r="B175" s="2" t="s">
        <v>174</v>
      </c>
      <c r="C175" s="10">
        <f t="shared" si="17"/>
        <v>3145.3</v>
      </c>
      <c r="D175" s="3">
        <f>[8]Миру16!$B$20</f>
        <v>1.7589999999999999</v>
      </c>
      <c r="E175" s="3">
        <f>[8]Миру16!$B$48</f>
        <v>0.2225</v>
      </c>
      <c r="F175" s="3">
        <f>[8]Миру16!$B$54</f>
        <v>1.2209000000000001</v>
      </c>
      <c r="G175" s="3">
        <f>[8]Миру16!$B$58</f>
        <v>0.91279999999999994</v>
      </c>
      <c r="H175" s="3">
        <f>[8]Миру16!$B$62</f>
        <v>0.95279999999999998</v>
      </c>
      <c r="I175" s="3">
        <f>[8]Миру16!$B$78</f>
        <v>2.5999999999999999E-3</v>
      </c>
      <c r="J175" s="3">
        <f>[8]Миру16!$B$85</f>
        <v>2.35E-2</v>
      </c>
      <c r="K175" s="3">
        <f>[8]Миру16!$B$91</f>
        <v>3.1800000000000002E-2</v>
      </c>
      <c r="L175" s="3">
        <f>[8]Миру16!$B$97</f>
        <v>0.12920000000000001</v>
      </c>
      <c r="M175" s="3">
        <f>[8]Миру16!$B$100</f>
        <v>0</v>
      </c>
      <c r="N175" s="59">
        <f t="shared" si="18"/>
        <v>5.2551000000000005</v>
      </c>
      <c r="O175" s="13">
        <f t="shared" si="19"/>
        <v>16528.866030000001</v>
      </c>
      <c r="P175" s="31">
        <v>4.5004999999999997</v>
      </c>
      <c r="Q175" s="53">
        <f t="shared" si="20"/>
        <v>14155.42265</v>
      </c>
      <c r="R175" s="5">
        <v>3145.3</v>
      </c>
      <c r="S175" s="82"/>
      <c r="T175" s="40"/>
      <c r="U175" s="40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27"/>
      <c r="AG175" s="27"/>
      <c r="AH175" s="27"/>
    </row>
    <row r="176" spans="1:34" s="4" customFormat="1" ht="15.75">
      <c r="A176" s="11">
        <v>171</v>
      </c>
      <c r="B176" s="2" t="s">
        <v>175</v>
      </c>
      <c r="C176" s="10">
        <f t="shared" si="17"/>
        <v>3147.3</v>
      </c>
      <c r="D176" s="3">
        <f>[8]Миру17!$B$20</f>
        <v>1.7578</v>
      </c>
      <c r="E176" s="3">
        <f>[8]Миру17!$B$48</f>
        <v>0.22239999999999999</v>
      </c>
      <c r="F176" s="3">
        <f>[8]Миру17!$B$54</f>
        <v>1.22</v>
      </c>
      <c r="G176" s="3">
        <f>[8]Миру17!$B$58</f>
        <v>0.91220000000000001</v>
      </c>
      <c r="H176" s="3">
        <f>[8]Миру17!$B$62</f>
        <v>0.95220000000000005</v>
      </c>
      <c r="I176" s="3">
        <f>[8]Миру17!$B$78</f>
        <v>2.5999999999999999E-3</v>
      </c>
      <c r="J176" s="3">
        <f>[8]Миру17!$B$85</f>
        <v>2.35E-2</v>
      </c>
      <c r="K176" s="3">
        <f>[8]Миру17!$B$91</f>
        <v>3.1800000000000002E-2</v>
      </c>
      <c r="L176" s="3">
        <f>[8]Миру17!$B$97</f>
        <v>0.53439999999999999</v>
      </c>
      <c r="M176" s="3">
        <f>[8]Миру17!$B$100</f>
        <v>0</v>
      </c>
      <c r="N176" s="59">
        <f t="shared" si="18"/>
        <v>5.6569000000000003</v>
      </c>
      <c r="O176" s="13">
        <f t="shared" si="19"/>
        <v>17803.961370000001</v>
      </c>
      <c r="P176" s="31">
        <v>4.5007000000000001</v>
      </c>
      <c r="Q176" s="53">
        <f t="shared" si="20"/>
        <v>14165.053110000001</v>
      </c>
      <c r="R176" s="5">
        <v>3147.3</v>
      </c>
      <c r="S176" s="80"/>
      <c r="T176" s="27"/>
      <c r="U176" s="27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27"/>
      <c r="AG176" s="27"/>
      <c r="AH176" s="27"/>
    </row>
    <row r="177" spans="1:34" s="4" customFormat="1" ht="15.75">
      <c r="A177" s="11">
        <v>172</v>
      </c>
      <c r="B177" s="2" t="s">
        <v>176</v>
      </c>
      <c r="C177" s="10">
        <f t="shared" si="17"/>
        <v>4695.3999999999996</v>
      </c>
      <c r="D177" s="3">
        <f>[8]Миру18!$B$20</f>
        <v>1.7657</v>
      </c>
      <c r="E177" s="3">
        <f>[8]Миру18!$B$48</f>
        <v>0.22359999999999999</v>
      </c>
      <c r="F177" s="3">
        <f>[8]Миру18!$B$54</f>
        <v>1.2012</v>
      </c>
      <c r="G177" s="3">
        <f>[8]Миру18!$B$58</f>
        <v>1.3808</v>
      </c>
      <c r="H177" s="3">
        <f>[8]Миру18!$B$62</f>
        <v>0.95760000000000001</v>
      </c>
      <c r="I177" s="3">
        <f>[8]Миру18!$B$78</f>
        <v>2.5999999999999999E-3</v>
      </c>
      <c r="J177" s="3">
        <f>[8]Миру18!$B$85</f>
        <v>2.3599999999999999E-2</v>
      </c>
      <c r="K177" s="3">
        <f>[8]Миру18!$B$91</f>
        <v>3.2000000000000001E-2</v>
      </c>
      <c r="L177" s="3">
        <f>[8]Миру18!$B$97</f>
        <v>0.19789999999999999</v>
      </c>
      <c r="M177" s="3">
        <f>[8]Миру18!$B$100</f>
        <v>0</v>
      </c>
      <c r="N177" s="59">
        <f t="shared" si="18"/>
        <v>5.7850000000000001</v>
      </c>
      <c r="O177" s="13">
        <f t="shared" si="19"/>
        <v>27162.888999999999</v>
      </c>
      <c r="P177" s="31">
        <v>4.5004999999999997</v>
      </c>
      <c r="Q177" s="53">
        <f t="shared" si="20"/>
        <v>21131.647699999998</v>
      </c>
      <c r="R177" s="5">
        <v>4695.3999999999996</v>
      </c>
      <c r="S177" s="80"/>
      <c r="T177" s="27"/>
      <c r="U177" s="27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27"/>
      <c r="AG177" s="27"/>
      <c r="AH177" s="27"/>
    </row>
    <row r="178" spans="1:34" s="4" customFormat="1" ht="15.75">
      <c r="A178" s="11">
        <v>173</v>
      </c>
      <c r="B178" s="2" t="s">
        <v>177</v>
      </c>
      <c r="C178" s="10">
        <f t="shared" si="17"/>
        <v>3147.8</v>
      </c>
      <c r="D178" s="3">
        <f>[8]Миру20!$B$20</f>
        <v>1.7575000000000001</v>
      </c>
      <c r="E178" s="3">
        <f>[8]Миру20!$B$48</f>
        <v>0.22239999999999999</v>
      </c>
      <c r="F178" s="3">
        <f>[8]Миру20!$B$54</f>
        <v>1.2199</v>
      </c>
      <c r="G178" s="3">
        <f>[8]Миру20!$B$58</f>
        <v>0.91210000000000002</v>
      </c>
      <c r="H178" s="3">
        <f>[8]Миру20!$B$62</f>
        <v>0.95209999999999995</v>
      </c>
      <c r="I178" s="3">
        <f>[8]Миру20!$B$78</f>
        <v>2.8E-3</v>
      </c>
      <c r="J178" s="3">
        <f>[8]Миру20!$B$85</f>
        <v>2.35E-2</v>
      </c>
      <c r="K178" s="3">
        <f>[8]Миру20!$B$91</f>
        <v>3.1800000000000002E-2</v>
      </c>
      <c r="L178" s="3">
        <f>[8]Миру20!$B$97</f>
        <v>0.21970000000000001</v>
      </c>
      <c r="M178" s="3">
        <f>[8]Миру20!$B$100</f>
        <v>0</v>
      </c>
      <c r="N178" s="59">
        <f t="shared" si="18"/>
        <v>5.3418000000000001</v>
      </c>
      <c r="O178" s="13">
        <f t="shared" si="19"/>
        <v>16814.91804</v>
      </c>
      <c r="P178" s="31">
        <v>4.5004999999999997</v>
      </c>
      <c r="Q178" s="53">
        <f t="shared" si="20"/>
        <v>14166.6739</v>
      </c>
      <c r="R178" s="5">
        <v>3147.8</v>
      </c>
      <c r="S178" s="80"/>
      <c r="T178" s="27"/>
      <c r="U178" s="27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27"/>
      <c r="AG178" s="27"/>
      <c r="AH178" s="27"/>
    </row>
    <row r="179" spans="1:34" s="4" customFormat="1" ht="15.75">
      <c r="A179" s="11">
        <v>174</v>
      </c>
      <c r="B179" s="5" t="s">
        <v>179</v>
      </c>
      <c r="C179" s="10">
        <f t="shared" si="17"/>
        <v>4695.83</v>
      </c>
      <c r="D179" s="3">
        <f>[8]Г.К.1!$B$20</f>
        <v>1.7656000000000001</v>
      </c>
      <c r="E179" s="7">
        <f>[8]Г.К.1!$B$48</f>
        <v>0.22359999999999999</v>
      </c>
      <c r="F179" s="7">
        <f>[8]Г.К.1!$B$54</f>
        <v>1.2011000000000001</v>
      </c>
      <c r="G179" s="7">
        <f>[8]Г.К.1!$B$58</f>
        <v>1.3807</v>
      </c>
      <c r="H179" s="7">
        <f>[8]Г.К.1!$B$62</f>
        <v>0.95750000000000002</v>
      </c>
      <c r="I179" s="7">
        <f>[8]Г.К.1!$B$78</f>
        <v>2.5999999999999999E-3</v>
      </c>
      <c r="J179" s="3">
        <f>[8]Г.К.1!$B$85</f>
        <v>2.3599999999999999E-2</v>
      </c>
      <c r="K179" s="7">
        <f>[8]Г.К.1!$B$91</f>
        <v>3.2000000000000001E-2</v>
      </c>
      <c r="L179" s="3">
        <f>[8]Г.К.1!$B$97</f>
        <v>0.38340000000000002</v>
      </c>
      <c r="M179" s="3">
        <f>[8]Г.К.1!$B$100</f>
        <v>0</v>
      </c>
      <c r="N179" s="59">
        <f t="shared" si="18"/>
        <v>5.9701000000000004</v>
      </c>
      <c r="O179" s="13">
        <f t="shared" si="19"/>
        <v>28034.574683000003</v>
      </c>
      <c r="P179" s="29">
        <v>4.5006000000000004</v>
      </c>
      <c r="Q179" s="53">
        <f t="shared" si="20"/>
        <v>21134.052498000001</v>
      </c>
      <c r="R179" s="5">
        <v>4695.83</v>
      </c>
      <c r="S179" s="80"/>
      <c r="T179" s="27"/>
      <c r="U179" s="27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27"/>
      <c r="AG179" s="27"/>
      <c r="AH179" s="27"/>
    </row>
    <row r="180" spans="1:34" s="4" customFormat="1" ht="15.75">
      <c r="A180" s="11">
        <v>175</v>
      </c>
      <c r="B180" s="5" t="s">
        <v>180</v>
      </c>
      <c r="C180" s="10">
        <f t="shared" si="17"/>
        <v>4712.8</v>
      </c>
      <c r="D180" s="3">
        <f>[8]Г.К.2!$B$20</f>
        <v>1.7608999999999999</v>
      </c>
      <c r="E180" s="7">
        <f>[8]Г.К.2!$B$48</f>
        <v>0.22270000000000001</v>
      </c>
      <c r="F180" s="7">
        <f>[8]Г.К.2!$B$54</f>
        <v>1.2222</v>
      </c>
      <c r="G180" s="7">
        <f>[8]Г.К.2!$B$58</f>
        <v>1.3757999999999999</v>
      </c>
      <c r="H180" s="7">
        <f>[8]Г.К.2!$B$62</f>
        <v>0.95399999999999996</v>
      </c>
      <c r="I180" s="7">
        <f>[8]Г.К.2!$B$78</f>
        <v>2.5999999999999999E-3</v>
      </c>
      <c r="J180" s="3">
        <f>[8]Г.К.2!$B$85</f>
        <v>2.35E-2</v>
      </c>
      <c r="K180" s="7">
        <f>[8]Г.К.2!$B$91</f>
        <v>3.1899999999999998E-2</v>
      </c>
      <c r="L180" s="3">
        <f>[8]Г.К.2!$B$97</f>
        <v>0.27</v>
      </c>
      <c r="M180" s="3">
        <f>[8]Г.К.2!$B$100</f>
        <v>0</v>
      </c>
      <c r="N180" s="59">
        <f t="shared" si="18"/>
        <v>5.8635999999999999</v>
      </c>
      <c r="O180" s="13">
        <f t="shared" si="19"/>
        <v>27633.97408</v>
      </c>
      <c r="P180" s="29">
        <v>4.5007999999999999</v>
      </c>
      <c r="Q180" s="53">
        <f t="shared" si="20"/>
        <v>21211.37024</v>
      </c>
      <c r="R180" s="5">
        <v>4659.5</v>
      </c>
      <c r="S180" s="80">
        <v>53.3</v>
      </c>
      <c r="T180" s="27"/>
      <c r="U180" s="27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27"/>
      <c r="AG180" s="27"/>
      <c r="AH180" s="27"/>
    </row>
    <row r="181" spans="1:34" s="9" customFormat="1" ht="15.75">
      <c r="A181" s="11">
        <v>176</v>
      </c>
      <c r="B181" s="5" t="s">
        <v>181</v>
      </c>
      <c r="C181" s="10">
        <f t="shared" si="17"/>
        <v>4699.5</v>
      </c>
      <c r="D181" s="3">
        <f>[8]Г.К.3!$B$20</f>
        <v>1.7649999999999999</v>
      </c>
      <c r="E181" s="7">
        <f>[8]Г.К.3!$B$48</f>
        <v>0.2233</v>
      </c>
      <c r="F181" s="7">
        <f>[8]Г.К.3!$B$54</f>
        <v>1.2000999999999999</v>
      </c>
      <c r="G181" s="7">
        <f>[8]Г.К.3!$B$58</f>
        <v>1.3795999999999999</v>
      </c>
      <c r="H181" s="7">
        <f>[8]Г.К.3!$B$62</f>
        <v>0.95679999999999998</v>
      </c>
      <c r="I181" s="7">
        <f>[8]Г.К.3!$B$78</f>
        <v>2.5999999999999999E-3</v>
      </c>
      <c r="J181" s="3">
        <f>[8]Г.К.3!$B$85</f>
        <v>2.3599999999999999E-2</v>
      </c>
      <c r="K181" s="7">
        <f>[8]Г.К.3!$B$91</f>
        <v>3.1899999999999998E-2</v>
      </c>
      <c r="L181" s="3">
        <f>[8]Г.К.3!$B$97</f>
        <v>0.66820000000000002</v>
      </c>
      <c r="M181" s="3">
        <f>[8]Г.К.3!$B$100</f>
        <v>0</v>
      </c>
      <c r="N181" s="59">
        <f t="shared" si="18"/>
        <v>6.2511000000000001</v>
      </c>
      <c r="O181" s="13">
        <f t="shared" si="19"/>
        <v>29377.044450000001</v>
      </c>
      <c r="P181" s="29">
        <v>4.5002000000000004</v>
      </c>
      <c r="Q181" s="53">
        <f t="shared" si="20"/>
        <v>21148.689900000001</v>
      </c>
      <c r="R181" s="58">
        <v>4630.6000000000004</v>
      </c>
      <c r="S181" s="83">
        <f>34.1+34.8</f>
        <v>68.900000000000006</v>
      </c>
      <c r="T181" s="49"/>
      <c r="U181" s="49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49"/>
      <c r="AG181" s="49"/>
      <c r="AH181" s="49"/>
    </row>
    <row r="182" spans="1:34" s="4" customFormat="1" ht="15.75">
      <c r="A182" s="11">
        <v>177</v>
      </c>
      <c r="B182" s="5" t="s">
        <v>182</v>
      </c>
      <c r="C182" s="10">
        <f t="shared" si="17"/>
        <v>3136</v>
      </c>
      <c r="D182" s="58">
        <f>[8]Г.К.3а!$B$20</f>
        <v>1.7628999999999999</v>
      </c>
      <c r="E182" s="7">
        <f>[8]Г.К.3а!$B$48</f>
        <v>0.22320000000000001</v>
      </c>
      <c r="F182" s="7">
        <f>[8]Г.К.3а!$B$54</f>
        <v>1.2244999999999999</v>
      </c>
      <c r="G182" s="7">
        <f>[8]Г.К.3а!$B$58</f>
        <v>0.91559999999999997</v>
      </c>
      <c r="H182" s="7">
        <f>[8]Г.К.3а!$B$62</f>
        <v>0.9577</v>
      </c>
      <c r="I182" s="7">
        <f>[8]Г.К.3а!$B$78</f>
        <v>2.5999999999999999E-3</v>
      </c>
      <c r="J182" s="3">
        <f>[8]Г.К.3а!$B$85</f>
        <v>2.3599999999999999E-2</v>
      </c>
      <c r="K182" s="7">
        <f>[8]Г.К.3а!$B$91</f>
        <v>3.1899999999999998E-2</v>
      </c>
      <c r="L182" s="3">
        <f>[8]Г.К.3а!$B$97</f>
        <v>0.41839999999999999</v>
      </c>
      <c r="M182" s="3">
        <f>[8]Г.К.3а!$B$100</f>
        <v>0</v>
      </c>
      <c r="N182" s="59">
        <f>M182+L182+K182+J182+I182+H182+G182+F182+E182+D185</f>
        <v>5.5678999999999998</v>
      </c>
      <c r="O182" s="13">
        <f t="shared" si="19"/>
        <v>17460.934399999998</v>
      </c>
      <c r="P182" s="29">
        <v>4.5004999999999997</v>
      </c>
      <c r="Q182" s="53">
        <f t="shared" si="20"/>
        <v>14113.567999999999</v>
      </c>
      <c r="R182" s="5">
        <v>3136</v>
      </c>
      <c r="S182" s="80"/>
      <c r="T182" s="27"/>
      <c r="U182" s="27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27"/>
      <c r="AG182" s="27"/>
      <c r="AH182" s="27"/>
    </row>
    <row r="183" spans="1:34" s="4" customFormat="1" ht="15.75">
      <c r="A183" s="11">
        <v>178</v>
      </c>
      <c r="B183" s="5" t="s">
        <v>183</v>
      </c>
      <c r="C183" s="10">
        <f t="shared" si="17"/>
        <v>1569.7</v>
      </c>
      <c r="D183" s="63">
        <f>[8]Г.К.3б!$B$20</f>
        <v>1.8180000000000001</v>
      </c>
      <c r="E183" s="7">
        <f>[8]Г.К.3б!$B$48</f>
        <v>0.223</v>
      </c>
      <c r="F183" s="7">
        <f>[8]Г.К.3б!$B$54</f>
        <v>1.2232000000000001</v>
      </c>
      <c r="G183" s="7">
        <f>[8]Г.К.3б!$B$58</f>
        <v>0.97499999999999998</v>
      </c>
      <c r="H183" s="7">
        <f>[8]Г.К.3б!$B$62</f>
        <v>0.95399999999999996</v>
      </c>
      <c r="I183" s="7">
        <f>[8]Г.К.3б!$B$78</f>
        <v>2.5999999999999999E-3</v>
      </c>
      <c r="J183" s="3">
        <f>[8]Г.К.3б!$B$85</f>
        <v>2.2800000000000001E-2</v>
      </c>
      <c r="K183" s="7">
        <f>[8]Г.К.3б!$B$91</f>
        <v>3.0800000000000001E-2</v>
      </c>
      <c r="L183" s="3">
        <f>[8]Г.К.3б!$B$97</f>
        <v>0.41839999999999999</v>
      </c>
      <c r="M183" s="3">
        <f>[8]Г.К.3б!$B$100</f>
        <v>0</v>
      </c>
      <c r="N183" s="59">
        <f>M183+L183+K183+J183+I183+H183+G183+F183+E183+D183</f>
        <v>5.6677999999999997</v>
      </c>
      <c r="O183" s="13">
        <f t="shared" si="19"/>
        <v>8896.7456600000005</v>
      </c>
      <c r="P183" s="29">
        <v>4.5002000000000004</v>
      </c>
      <c r="Q183" s="53">
        <f t="shared" si="20"/>
        <v>7063.9639400000005</v>
      </c>
      <c r="R183" s="5">
        <v>1536.7</v>
      </c>
      <c r="S183" s="80">
        <v>33</v>
      </c>
      <c r="T183" s="27"/>
      <c r="U183" s="27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27"/>
      <c r="AG183" s="27"/>
      <c r="AH183" s="27"/>
    </row>
    <row r="184" spans="1:34" s="4" customFormat="1" ht="15.75">
      <c r="A184" s="11">
        <v>179</v>
      </c>
      <c r="B184" s="5" t="s">
        <v>184</v>
      </c>
      <c r="C184" s="10">
        <f t="shared" si="17"/>
        <v>3136.2</v>
      </c>
      <c r="D184" s="58">
        <f>[8]Г.К.4!$B$20</f>
        <v>1.7627999999999999</v>
      </c>
      <c r="E184" s="7">
        <f>[8]Г.К.4!$B$48</f>
        <v>0.22320000000000001</v>
      </c>
      <c r="F184" s="7">
        <f>[8]Г.К.4!$B$54</f>
        <v>1.2243999999999999</v>
      </c>
      <c r="G184" s="7">
        <f>[8]Г.К.4!$B$58</f>
        <v>0.91549999999999998</v>
      </c>
      <c r="H184" s="7">
        <f>[8]Г.К.4!$B$62</f>
        <v>0.9556</v>
      </c>
      <c r="I184" s="7">
        <f>[8]Г.К.4!$B$78</f>
        <v>2.5999999999999999E-3</v>
      </c>
      <c r="J184" s="3">
        <f>[8]Г.К.4!$B$85</f>
        <v>2.2700000000000001E-2</v>
      </c>
      <c r="K184" s="7">
        <f>[8]Г.К.4!$B$91</f>
        <v>3.0700000000000002E-2</v>
      </c>
      <c r="L184" s="3">
        <f>[8]Г.К.4!$B$97</f>
        <v>0.37719999999999998</v>
      </c>
      <c r="M184" s="3">
        <f>[8]Г.К.4!$B$100</f>
        <v>0</v>
      </c>
      <c r="N184" s="59">
        <f>M184+L184+K184+J184+I184+H184+G184+F184+E184+D184</f>
        <v>5.5146999999999995</v>
      </c>
      <c r="O184" s="13">
        <f t="shared" si="19"/>
        <v>17295.202139999998</v>
      </c>
      <c r="P184" s="29">
        <v>4.5003000000000002</v>
      </c>
      <c r="Q184" s="53">
        <f t="shared" si="20"/>
        <v>14113.84086</v>
      </c>
      <c r="R184" s="5">
        <v>3136.2</v>
      </c>
      <c r="S184" s="80"/>
      <c r="T184" s="27"/>
      <c r="U184" s="27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27"/>
      <c r="AG184" s="27"/>
      <c r="AH184" s="27"/>
    </row>
    <row r="185" spans="1:34" s="4" customFormat="1" ht="15.75">
      <c r="A185" s="11">
        <v>180</v>
      </c>
      <c r="B185" s="5" t="s">
        <v>185</v>
      </c>
      <c r="C185" s="10">
        <f t="shared" si="17"/>
        <v>3118.2</v>
      </c>
      <c r="D185" s="58">
        <f>[8]Г.К.5!$B$20</f>
        <v>1.7704</v>
      </c>
      <c r="E185" s="7">
        <f>[8]Г.К.5!$B$48</f>
        <v>0.22439999999999999</v>
      </c>
      <c r="F185" s="7">
        <f>[8]Г.К.5!$B$54</f>
        <v>1.2314000000000001</v>
      </c>
      <c r="G185" s="7">
        <f>[8]Г.К.5!$B$58</f>
        <v>0.92079999999999995</v>
      </c>
      <c r="H185" s="7">
        <f>[8]Г.К.5!$B$62</f>
        <v>0.96109999999999995</v>
      </c>
      <c r="I185" s="7">
        <f>[8]Г.К.5!$B$78</f>
        <v>2.5999999999999999E-3</v>
      </c>
      <c r="J185" s="3">
        <f>[8]Г.К.5!$B$85</f>
        <v>2.3800000000000002E-2</v>
      </c>
      <c r="K185" s="7">
        <f>[8]Г.К.5!$B$91</f>
        <v>3.2199999999999999E-2</v>
      </c>
      <c r="L185" s="3">
        <f>[8]Г.К.5!$B$97</f>
        <v>0.6341</v>
      </c>
      <c r="M185" s="3">
        <f>[8]Г.К.5!$B$100</f>
        <v>0</v>
      </c>
      <c r="N185" s="59">
        <f>M185+L185+K185+J185+I185+H185+G185+F185+E185+D185</f>
        <v>5.8008000000000006</v>
      </c>
      <c r="O185" s="13">
        <f t="shared" si="19"/>
        <v>18088.05456</v>
      </c>
      <c r="P185" s="29">
        <v>4.5007999999999999</v>
      </c>
      <c r="Q185" s="53">
        <f t="shared" si="20"/>
        <v>14034.394559999999</v>
      </c>
      <c r="R185" s="5">
        <v>3118.2</v>
      </c>
      <c r="S185" s="80"/>
      <c r="T185" s="27"/>
      <c r="U185" s="27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27"/>
      <c r="AG185" s="27"/>
      <c r="AH185" s="27"/>
    </row>
    <row r="186" spans="1:34" s="14" customFormat="1" ht="15" hidden="1" customHeight="1">
      <c r="A186" s="90" t="s">
        <v>187</v>
      </c>
      <c r="B186" s="91"/>
      <c r="C186" s="16">
        <f>SUM(C6:C185)</f>
        <v>420690.02000000031</v>
      </c>
      <c r="D186" s="17">
        <f t="shared" ref="D186:N186" si="21">AVERAGE(D6:D185)</f>
        <v>1.9217199999999994</v>
      </c>
      <c r="E186" s="17">
        <f t="shared" si="21"/>
        <v>0.19083611111111093</v>
      </c>
      <c r="F186" s="17">
        <f t="shared" si="21"/>
        <v>1.2629255555555554</v>
      </c>
      <c r="G186" s="17">
        <f t="shared" si="21"/>
        <v>1.0658011111111105</v>
      </c>
      <c r="H186" s="17">
        <f t="shared" si="21"/>
        <v>1.1912027777777776</v>
      </c>
      <c r="I186" s="17">
        <f t="shared" si="21"/>
        <v>2.9222222222222206E-3</v>
      </c>
      <c r="J186" s="17">
        <f t="shared" si="21"/>
        <v>2.2048333333333336E-2</v>
      </c>
      <c r="K186" s="17">
        <f t="shared" si="21"/>
        <v>2.7581111111111119E-2</v>
      </c>
      <c r="L186" s="17">
        <f t="shared" si="21"/>
        <v>0.53654666666666673</v>
      </c>
      <c r="M186" s="17">
        <f t="shared" si="21"/>
        <v>0</v>
      </c>
      <c r="N186" s="17">
        <f t="shared" si="21"/>
        <v>6.2216255555555522</v>
      </c>
      <c r="O186" s="15">
        <f>SUM(O6:O185)</f>
        <v>2527037.8266340005</v>
      </c>
      <c r="P186" s="52">
        <f>AVERAGE(P6:P185)</f>
        <v>4.5004799999999996</v>
      </c>
      <c r="Q186" s="54">
        <f t="shared" si="20"/>
        <v>1893307.0212096013</v>
      </c>
      <c r="R186" s="78"/>
      <c r="S186" s="88"/>
      <c r="T186" s="47"/>
      <c r="U186" s="47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85"/>
      <c r="AG186" s="85"/>
      <c r="AH186" s="85"/>
    </row>
    <row r="187" spans="1:34" s="12" customFormat="1" ht="15" hidden="1" customHeight="1">
      <c r="A187" s="113" t="s">
        <v>186</v>
      </c>
      <c r="B187" s="114"/>
      <c r="C187" s="115"/>
      <c r="D187" s="116"/>
      <c r="E187" s="116"/>
      <c r="F187" s="116"/>
      <c r="G187" s="116"/>
      <c r="H187" s="116"/>
      <c r="I187" s="116"/>
      <c r="J187" s="116"/>
      <c r="K187" s="116"/>
      <c r="L187" s="117"/>
      <c r="M187" s="118"/>
      <c r="N187" s="118">
        <f>O186/C186</f>
        <v>6.0068879852058261</v>
      </c>
      <c r="O187" s="118"/>
      <c r="P187" s="119"/>
      <c r="Q187" s="77"/>
      <c r="R187" s="55">
        <f>Q186/C186</f>
        <v>4.5004799999999996</v>
      </c>
      <c r="S187" s="84"/>
      <c r="T187" s="50"/>
      <c r="U187" s="50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86"/>
      <c r="AG187" s="86"/>
      <c r="AH187" s="86"/>
    </row>
    <row r="188" spans="1:34" ht="15" customHeight="1">
      <c r="A188" s="44"/>
      <c r="N188" s="121"/>
      <c r="O188" s="122"/>
      <c r="S188" s="44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</row>
    <row r="189" spans="1:34" s="124" customFormat="1" ht="21" customHeight="1">
      <c r="A189" s="123" t="s">
        <v>199</v>
      </c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</row>
    <row r="190" spans="1:34" s="124" customFormat="1" ht="33.75" customHeight="1">
      <c r="A190" s="125" t="s">
        <v>230</v>
      </c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</row>
    <row r="191" spans="1:34" s="124" customFormat="1" ht="33.75" customHeight="1">
      <c r="A191" s="126" t="s">
        <v>200</v>
      </c>
      <c r="B191" s="127" t="s">
        <v>201</v>
      </c>
      <c r="C191" s="127"/>
      <c r="D191" s="127"/>
      <c r="E191" s="127"/>
      <c r="F191" s="127"/>
      <c r="G191" s="127"/>
      <c r="H191" s="128"/>
      <c r="I191" s="128"/>
      <c r="J191" s="129" t="s">
        <v>202</v>
      </c>
      <c r="K191" s="129"/>
      <c r="L191" s="129"/>
      <c r="M191" s="129"/>
      <c r="N191" s="129"/>
    </row>
    <row r="192" spans="1:34" s="124" customFormat="1" ht="33.75" customHeight="1">
      <c r="A192" s="126" t="s">
        <v>200</v>
      </c>
      <c r="B192" s="127" t="s">
        <v>203</v>
      </c>
      <c r="C192" s="127"/>
      <c r="D192" s="127"/>
      <c r="E192" s="127"/>
      <c r="F192" s="127"/>
      <c r="G192" s="127"/>
      <c r="H192" s="128"/>
      <c r="I192" s="128"/>
      <c r="J192" s="128" t="s">
        <v>204</v>
      </c>
      <c r="K192" s="128"/>
      <c r="L192" s="128"/>
      <c r="M192" s="128"/>
      <c r="N192" s="128"/>
    </row>
    <row r="193" spans="1:14" s="124" customFormat="1" ht="20.25" customHeight="1">
      <c r="A193" s="130" t="s">
        <v>205</v>
      </c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</row>
    <row r="194" spans="1:14" s="124" customFormat="1" ht="33.75" customHeight="1">
      <c r="A194" s="126" t="s">
        <v>200</v>
      </c>
      <c r="B194" s="127" t="s">
        <v>206</v>
      </c>
      <c r="C194" s="127"/>
      <c r="D194" s="127"/>
      <c r="E194" s="127"/>
      <c r="F194" s="127"/>
      <c r="G194" s="127"/>
      <c r="H194" s="128"/>
      <c r="I194" s="128"/>
      <c r="J194" s="131" t="s">
        <v>207</v>
      </c>
      <c r="K194" s="128"/>
      <c r="L194" s="128"/>
      <c r="M194" s="128"/>
      <c r="N194" s="128"/>
    </row>
    <row r="195" spans="1:14" s="124" customFormat="1" ht="21.75" customHeight="1">
      <c r="A195" s="126" t="s">
        <v>200</v>
      </c>
      <c r="B195" s="132" t="s">
        <v>208</v>
      </c>
      <c r="C195" s="132"/>
      <c r="D195" s="132"/>
      <c r="E195" s="132"/>
      <c r="F195" s="132"/>
      <c r="G195" s="132"/>
      <c r="H195" s="128"/>
      <c r="I195" s="128"/>
      <c r="J195" s="128" t="s">
        <v>209</v>
      </c>
      <c r="K195" s="128"/>
      <c r="L195" s="128"/>
      <c r="M195" s="128"/>
      <c r="N195" s="128"/>
    </row>
    <row r="196" spans="1:14" s="124" customFormat="1" ht="19.5" customHeight="1">
      <c r="A196" s="130" t="s">
        <v>210</v>
      </c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</row>
    <row r="197" spans="1:14" s="124" customFormat="1" ht="33.75" customHeight="1">
      <c r="A197" s="126" t="s">
        <v>200</v>
      </c>
      <c r="B197" s="127" t="s">
        <v>211</v>
      </c>
      <c r="C197" s="127"/>
      <c r="D197" s="127"/>
      <c r="E197" s="127"/>
      <c r="F197" s="127"/>
      <c r="G197" s="127"/>
      <c r="H197" s="128"/>
      <c r="I197" s="128"/>
      <c r="J197" s="129" t="s">
        <v>212</v>
      </c>
      <c r="K197" s="129"/>
      <c r="L197" s="129"/>
      <c r="M197" s="129"/>
      <c r="N197" s="128"/>
    </row>
    <row r="198" spans="1:14" s="124" customFormat="1" ht="21.75" customHeight="1">
      <c r="A198" s="130" t="s">
        <v>236</v>
      </c>
      <c r="B198" s="133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</row>
    <row r="199" spans="1:14" s="124" customFormat="1" ht="33.75" customHeight="1">
      <c r="A199" s="126" t="s">
        <v>200</v>
      </c>
      <c r="B199" s="127" t="s">
        <v>213</v>
      </c>
      <c r="C199" s="127"/>
      <c r="D199" s="127"/>
      <c r="E199" s="127"/>
      <c r="F199" s="127"/>
      <c r="G199" s="127"/>
      <c r="H199" s="128"/>
      <c r="I199" s="128"/>
      <c r="J199" s="126" t="s">
        <v>214</v>
      </c>
      <c r="K199" s="128"/>
      <c r="L199" s="128"/>
      <c r="M199" s="128"/>
      <c r="N199" s="128"/>
    </row>
    <row r="200" spans="1:14" s="124" customFormat="1" ht="18.75" customHeight="1">
      <c r="A200" s="130" t="s">
        <v>235</v>
      </c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</row>
    <row r="201" spans="1:14" s="124" customFormat="1" ht="21" customHeight="1">
      <c r="A201" s="126" t="s">
        <v>200</v>
      </c>
      <c r="B201" s="128" t="s">
        <v>220</v>
      </c>
      <c r="C201" s="128"/>
      <c r="D201" s="128"/>
      <c r="E201" s="128"/>
      <c r="F201" s="128"/>
      <c r="G201" s="128"/>
      <c r="H201" s="128"/>
      <c r="I201" s="128"/>
      <c r="J201" s="128" t="s">
        <v>231</v>
      </c>
      <c r="K201" s="128"/>
      <c r="L201" s="128"/>
      <c r="M201" s="128"/>
      <c r="N201" s="128"/>
    </row>
    <row r="202" spans="1:14" s="124" customFormat="1" ht="22.5" customHeight="1">
      <c r="A202" s="126" t="s">
        <v>200</v>
      </c>
      <c r="B202" s="128" t="s">
        <v>215</v>
      </c>
      <c r="C202" s="128"/>
      <c r="D202" s="128"/>
      <c r="E202" s="128"/>
      <c r="F202" s="128"/>
      <c r="G202" s="128"/>
      <c r="H202" s="128"/>
      <c r="I202" s="128"/>
      <c r="J202" s="128" t="s">
        <v>218</v>
      </c>
      <c r="K202" s="128"/>
      <c r="L202" s="128"/>
      <c r="M202" s="128"/>
      <c r="N202" s="128"/>
    </row>
    <row r="203" spans="1:14" s="124" customFormat="1" ht="21" customHeight="1">
      <c r="A203" s="126" t="s">
        <v>200</v>
      </c>
      <c r="B203" s="128" t="s">
        <v>216</v>
      </c>
      <c r="C203" s="128"/>
      <c r="D203" s="128"/>
      <c r="E203" s="128"/>
      <c r="F203" s="128"/>
      <c r="G203" s="128"/>
      <c r="H203" s="128"/>
      <c r="I203" s="128"/>
      <c r="J203" s="128" t="s">
        <v>232</v>
      </c>
      <c r="K203" s="128"/>
      <c r="L203" s="128"/>
      <c r="M203" s="128"/>
      <c r="N203" s="128"/>
    </row>
    <row r="204" spans="1:14" s="124" customFormat="1" ht="19.5" customHeight="1">
      <c r="A204" s="126" t="s">
        <v>200</v>
      </c>
      <c r="B204" s="128" t="s">
        <v>219</v>
      </c>
      <c r="C204" s="128"/>
      <c r="D204" s="128"/>
      <c r="E204" s="128"/>
      <c r="F204" s="128"/>
      <c r="G204" s="128"/>
      <c r="H204" s="128"/>
      <c r="I204" s="128"/>
      <c r="J204" s="128" t="s">
        <v>217</v>
      </c>
      <c r="K204" s="128"/>
      <c r="L204" s="128"/>
      <c r="M204" s="128"/>
      <c r="N204" s="128"/>
    </row>
    <row r="205" spans="1:14" s="124" customFormat="1" ht="33.75" customHeight="1">
      <c r="A205" s="134" t="s">
        <v>234</v>
      </c>
      <c r="B205" s="134"/>
      <c r="C205" s="134"/>
      <c r="D205" s="134"/>
      <c r="E205" s="134"/>
      <c r="F205" s="134"/>
      <c r="G205" s="134"/>
      <c r="H205" s="134"/>
      <c r="I205" s="134"/>
      <c r="J205" s="128"/>
      <c r="K205" s="128"/>
      <c r="L205" s="128"/>
      <c r="M205" s="128"/>
      <c r="N205" s="128"/>
    </row>
    <row r="206" spans="1:14" s="124" customFormat="1" ht="33.75" customHeight="1">
      <c r="A206" s="126" t="s">
        <v>200</v>
      </c>
      <c r="B206" s="127" t="s">
        <v>221</v>
      </c>
      <c r="C206" s="127"/>
      <c r="D206" s="127"/>
      <c r="E206" s="127"/>
      <c r="F206" s="127"/>
      <c r="G206" s="127"/>
      <c r="H206" s="128"/>
      <c r="I206" s="128"/>
      <c r="J206" s="127" t="s">
        <v>222</v>
      </c>
      <c r="K206" s="127"/>
      <c r="L206" s="127"/>
      <c r="M206" s="127"/>
      <c r="N206" s="127"/>
    </row>
    <row r="207" spans="1:14" s="124" customFormat="1" ht="16.5" customHeight="1">
      <c r="A207" s="130" t="s">
        <v>223</v>
      </c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</row>
    <row r="208" spans="1:14" s="124" customFormat="1" ht="33.75" customHeight="1">
      <c r="A208" s="126" t="s">
        <v>200</v>
      </c>
      <c r="B208" s="128" t="s">
        <v>224</v>
      </c>
      <c r="C208" s="128"/>
      <c r="D208" s="128"/>
      <c r="E208" s="128"/>
      <c r="F208" s="128"/>
      <c r="G208" s="128"/>
      <c r="H208" s="128"/>
      <c r="I208" s="128"/>
      <c r="J208" s="128" t="s">
        <v>225</v>
      </c>
      <c r="K208" s="128"/>
      <c r="L208" s="128"/>
      <c r="M208" s="128"/>
      <c r="N208" s="128"/>
    </row>
    <row r="209" spans="1:31" s="124" customFormat="1" ht="19.5" customHeight="1">
      <c r="A209" s="130" t="s">
        <v>226</v>
      </c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</row>
    <row r="210" spans="1:31" s="124" customFormat="1" ht="33.75" customHeight="1">
      <c r="A210" s="126" t="s">
        <v>200</v>
      </c>
      <c r="B210" s="127" t="s">
        <v>227</v>
      </c>
      <c r="C210" s="127"/>
      <c r="D210" s="127"/>
      <c r="E210" s="127"/>
      <c r="F210" s="127"/>
      <c r="G210" s="127"/>
      <c r="H210" s="128"/>
      <c r="I210" s="128"/>
      <c r="J210" s="128" t="s">
        <v>225</v>
      </c>
      <c r="K210" s="128"/>
      <c r="L210" s="128"/>
      <c r="M210" s="128"/>
      <c r="N210" s="128"/>
    </row>
    <row r="211" spans="1:31" s="124" customFormat="1" ht="21" customHeight="1">
      <c r="A211" s="130" t="s">
        <v>237</v>
      </c>
      <c r="B211" s="133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</row>
    <row r="212" spans="1:31" s="124" customFormat="1" ht="33.75" customHeight="1">
      <c r="A212" s="128" t="s">
        <v>200</v>
      </c>
      <c r="B212" s="128" t="s">
        <v>228</v>
      </c>
      <c r="C212" s="128"/>
      <c r="D212" s="128"/>
      <c r="E212" s="128"/>
      <c r="F212" s="128"/>
      <c r="G212" s="128"/>
      <c r="H212" s="128"/>
      <c r="I212" s="128"/>
      <c r="J212" s="127" t="s">
        <v>229</v>
      </c>
      <c r="K212" s="127"/>
      <c r="L212" s="127"/>
      <c r="M212" s="127"/>
      <c r="N212" s="128"/>
    </row>
    <row r="213" spans="1:31" ht="15" customHeight="1">
      <c r="S213" s="44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</row>
    <row r="214" spans="1:31" ht="15" customHeight="1">
      <c r="S214" s="44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</row>
    <row r="215" spans="1:31" ht="15" customHeight="1">
      <c r="S215" s="44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</row>
    <row r="216" spans="1:31" ht="15" customHeight="1">
      <c r="S216" s="44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</row>
    <row r="217" spans="1:31" ht="15" customHeight="1">
      <c r="S217" s="44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</row>
    <row r="218" spans="1:31" ht="15" customHeight="1">
      <c r="S218" s="44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</row>
    <row r="219" spans="1:31" ht="15" customHeight="1">
      <c r="S219" s="44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</row>
    <row r="220" spans="1:31" ht="15" customHeight="1">
      <c r="S220" s="44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</row>
    <row r="221" spans="1:31" ht="15" customHeight="1">
      <c r="S221" s="44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</row>
    <row r="222" spans="1:31" ht="15" customHeight="1">
      <c r="S222" s="44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</row>
    <row r="223" spans="1:31" ht="15" customHeight="1">
      <c r="S223" s="44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</row>
    <row r="224" spans="1:31" ht="15" customHeight="1">
      <c r="S224" s="44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</row>
    <row r="225" spans="19:31" ht="15" customHeight="1">
      <c r="S225" s="44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</row>
    <row r="226" spans="19:31" ht="15" customHeight="1">
      <c r="S226" s="44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</row>
    <row r="227" spans="19:31" ht="15" customHeight="1">
      <c r="S227" s="44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</row>
    <row r="228" spans="19:31" ht="15" customHeight="1">
      <c r="S228" s="44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</row>
    <row r="229" spans="19:31" ht="15" customHeight="1">
      <c r="S229" s="44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</row>
    <row r="230" spans="19:31" ht="15" customHeight="1">
      <c r="S230" s="44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</row>
    <row r="231" spans="19:31" ht="15" customHeight="1">
      <c r="S231" s="44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</row>
    <row r="232" spans="19:31" ht="15" customHeight="1">
      <c r="S232" s="44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</row>
    <row r="233" spans="19:31" ht="15" customHeight="1">
      <c r="S233" s="44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</row>
    <row r="234" spans="19:31" ht="15" customHeight="1">
      <c r="S234" s="44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</row>
    <row r="235" spans="19:31" ht="15" customHeight="1">
      <c r="S235" s="44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</row>
    <row r="236" spans="19:31" ht="15" customHeight="1">
      <c r="S236" s="44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</row>
    <row r="237" spans="19:31" ht="15" customHeight="1">
      <c r="S237" s="44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</row>
    <row r="238" spans="19:31" ht="15" customHeight="1">
      <c r="S238" s="44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</row>
    <row r="239" spans="19:31" ht="15" customHeight="1">
      <c r="S239" s="44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</row>
    <row r="240" spans="19:31" ht="15" customHeight="1">
      <c r="S240" s="44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</row>
    <row r="241" spans="19:31" ht="15" customHeight="1">
      <c r="S241" s="44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</row>
    <row r="242" spans="19:31" ht="15" customHeight="1">
      <c r="S242" s="44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</row>
    <row r="243" spans="19:31" ht="15" customHeight="1">
      <c r="S243" s="44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</row>
    <row r="244" spans="19:31" ht="15" customHeight="1">
      <c r="S244" s="44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</row>
    <row r="245" spans="19:31" ht="15" customHeight="1">
      <c r="S245" s="44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</row>
    <row r="246" spans="19:31" ht="15" customHeight="1">
      <c r="S246" s="44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</row>
    <row r="247" spans="19:31" ht="15" customHeight="1">
      <c r="S247" s="44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</row>
    <row r="248" spans="19:31" ht="15" customHeight="1">
      <c r="S248" s="44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</row>
    <row r="249" spans="19:31" ht="15" customHeight="1"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</row>
    <row r="250" spans="19:31" ht="15" customHeight="1"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</row>
    <row r="251" spans="19:31" ht="15" customHeight="1"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</row>
    <row r="252" spans="19:31" ht="15" customHeight="1"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</row>
    <row r="253" spans="19:31" ht="15" customHeight="1"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</row>
    <row r="254" spans="19:31" ht="15" customHeight="1"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</row>
    <row r="255" spans="19:31" ht="15" customHeight="1"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</row>
    <row r="256" spans="19:31" ht="15" customHeight="1"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</row>
    <row r="257" spans="22:31" ht="15" customHeight="1"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</row>
    <row r="258" spans="22:31" ht="15" customHeight="1"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</row>
    <row r="259" spans="22:31" ht="15" customHeight="1"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</row>
    <row r="260" spans="22:31" ht="15" customHeight="1"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</row>
    <row r="261" spans="22:31" ht="15" customHeight="1"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</row>
    <row r="262" spans="22:31" ht="15" customHeight="1"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</row>
    <row r="263" spans="22:31" ht="15" customHeight="1"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</row>
    <row r="264" spans="22:31" ht="15" customHeight="1"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</row>
    <row r="265" spans="22:31" ht="15" customHeight="1"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</row>
    <row r="266" spans="22:31" ht="15" customHeight="1"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</row>
    <row r="267" spans="22:31" ht="15" customHeight="1"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</row>
    <row r="268" spans="22:31" ht="15" customHeight="1"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</row>
    <row r="269" spans="22:31" ht="15" customHeight="1"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</row>
    <row r="270" spans="22:31" ht="15" customHeight="1"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</row>
    <row r="271" spans="22:31" ht="15" customHeight="1"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</row>
    <row r="272" spans="22:31" ht="15" customHeight="1"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</row>
    <row r="273" spans="22:31" ht="15" customHeight="1"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</row>
    <row r="274" spans="22:31" ht="15" customHeight="1"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</row>
    <row r="275" spans="22:31" ht="15" customHeight="1"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</row>
    <row r="276" spans="22:31" ht="15" customHeight="1"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</row>
    <row r="277" spans="22:31" ht="15" customHeight="1"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</row>
    <row r="278" spans="22:31" ht="15" customHeight="1"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</row>
    <row r="279" spans="22:31" ht="15" customHeight="1"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</row>
    <row r="280" spans="22:31" ht="15" customHeight="1"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</row>
    <row r="281" spans="22:31" ht="15" customHeight="1"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</row>
    <row r="282" spans="22:31" ht="15" customHeight="1">
      <c r="V282" s="36"/>
      <c r="Z282" s="36"/>
      <c r="AA282" s="36"/>
      <c r="AB282" s="36"/>
      <c r="AC282" s="36"/>
      <c r="AD282" s="36"/>
      <c r="AE282" s="36"/>
    </row>
    <row r="283" spans="22:31" ht="15" customHeight="1">
      <c r="V283" s="36"/>
      <c r="Z283" s="36"/>
      <c r="AA283" s="36"/>
      <c r="AB283" s="36"/>
      <c r="AC283" s="36"/>
      <c r="AD283" s="36"/>
      <c r="AE283" s="36"/>
    </row>
    <row r="284" spans="22:31" ht="15" customHeight="1">
      <c r="Z284" s="36"/>
      <c r="AA284" s="36"/>
      <c r="AB284" s="36"/>
      <c r="AC284" s="36"/>
      <c r="AD284" s="36"/>
      <c r="AE284" s="36"/>
    </row>
    <row r="285" spans="22:31" ht="15" customHeight="1">
      <c r="AA285" s="36"/>
      <c r="AB285" s="36"/>
      <c r="AC285" s="36"/>
      <c r="AD285" s="36"/>
      <c r="AE285" s="36"/>
    </row>
  </sheetData>
  <mergeCells count="34">
    <mergeCell ref="P3:P4"/>
    <mergeCell ref="AD36:AE36"/>
    <mergeCell ref="AD37:AE37"/>
    <mergeCell ref="AD38:AE38"/>
    <mergeCell ref="AD44:AE44"/>
    <mergeCell ref="R3:R4"/>
    <mergeCell ref="S3:S4"/>
    <mergeCell ref="AD45:AE45"/>
    <mergeCell ref="AD39:AE39"/>
    <mergeCell ref="AD40:AE40"/>
    <mergeCell ref="AD41:AE41"/>
    <mergeCell ref="A186:B186"/>
    <mergeCell ref="L1:N1"/>
    <mergeCell ref="A189:N189"/>
    <mergeCell ref="A190:N190"/>
    <mergeCell ref="B191:G191"/>
    <mergeCell ref="J191:N191"/>
    <mergeCell ref="A2:N2"/>
    <mergeCell ref="A3:A4"/>
    <mergeCell ref="B3:B4"/>
    <mergeCell ref="C3:C4"/>
    <mergeCell ref="M3:M4"/>
    <mergeCell ref="D3:L3"/>
    <mergeCell ref="B192:G192"/>
    <mergeCell ref="B194:G194"/>
    <mergeCell ref="B195:G195"/>
    <mergeCell ref="B197:G197"/>
    <mergeCell ref="J197:M197"/>
    <mergeCell ref="J212:M212"/>
    <mergeCell ref="B199:G199"/>
    <mergeCell ref="A205:I205"/>
    <mergeCell ref="B206:G206"/>
    <mergeCell ref="J206:N206"/>
    <mergeCell ref="B210:G210"/>
  </mergeCells>
  <pageMargins left="0.7874015748031496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управление</vt:lpstr>
      <vt:lpstr>управление!_GoBack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2023-10-02T13:37:15Z</dcterms:modified>
</cp:coreProperties>
</file>